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\Desktop\armonizacion 16-1\ESTADOS FINANCIEROS 2021\9. EDOS FROS DIC 2021 FIDEMICH\FORMATOS DISCPLINA FRA SEP 21 EXCEL (1)\"/>
    </mc:Choice>
  </mc:AlternateContent>
  <bookViews>
    <workbookView xWindow="0" yWindow="0" windowWidth="20490" windowHeight="7155"/>
  </bookViews>
  <sheets>
    <sheet name="DICIEMBRE 2021" sheetId="1" r:id="rId1"/>
  </sheets>
  <definedNames>
    <definedName name="_xlnm.Print_Area" localSheetId="0">'DICIEMBRE 2021'!$B$1:$L$153</definedName>
    <definedName name="_xlnm.Print_Titles" localSheetId="0">'DICIEMBRE 2021'!$1:$5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1" i="1" l="1"/>
  <c r="I141" i="1"/>
  <c r="H140" i="1"/>
  <c r="L140" i="1" s="1"/>
  <c r="H139" i="1"/>
  <c r="L139" i="1" s="1"/>
  <c r="L141" i="1" s="1"/>
  <c r="I136" i="1"/>
  <c r="K135" i="1"/>
  <c r="H135" i="1"/>
  <c r="L135" i="1" s="1"/>
  <c r="K134" i="1"/>
  <c r="H134" i="1"/>
  <c r="L134" i="1" s="1"/>
  <c r="K133" i="1"/>
  <c r="H133" i="1"/>
  <c r="L133" i="1" s="1"/>
  <c r="L132" i="1"/>
  <c r="K132" i="1"/>
  <c r="H132" i="1"/>
  <c r="L131" i="1"/>
  <c r="K131" i="1"/>
  <c r="H131" i="1"/>
  <c r="K130" i="1"/>
  <c r="H130" i="1"/>
  <c r="L130" i="1" s="1"/>
  <c r="L129" i="1"/>
  <c r="K129" i="1"/>
  <c r="H129" i="1"/>
  <c r="L128" i="1"/>
  <c r="K128" i="1"/>
  <c r="K136" i="1" s="1"/>
  <c r="H128" i="1"/>
  <c r="I125" i="1"/>
  <c r="K124" i="1"/>
  <c r="H124" i="1"/>
  <c r="L124" i="1" s="1"/>
  <c r="K123" i="1"/>
  <c r="H123" i="1"/>
  <c r="L123" i="1" s="1"/>
  <c r="L122" i="1"/>
  <c r="K122" i="1"/>
  <c r="K125" i="1" s="1"/>
  <c r="H122" i="1"/>
  <c r="L121" i="1"/>
  <c r="K121" i="1"/>
  <c r="H121" i="1"/>
  <c r="K120" i="1"/>
  <c r="H120" i="1"/>
  <c r="L120" i="1" s="1"/>
  <c r="L119" i="1"/>
  <c r="L125" i="1" s="1"/>
  <c r="K119" i="1"/>
  <c r="H119" i="1"/>
  <c r="K113" i="1"/>
  <c r="I113" i="1"/>
  <c r="H112" i="1"/>
  <c r="L112" i="1" s="1"/>
  <c r="L111" i="1"/>
  <c r="H111" i="1"/>
  <c r="H110" i="1"/>
  <c r="L110" i="1" s="1"/>
  <c r="H109" i="1"/>
  <c r="L109" i="1" s="1"/>
  <c r="H108" i="1"/>
  <c r="H107" i="1"/>
  <c r="I102" i="1"/>
  <c r="I101" i="1"/>
  <c r="L101" i="1" s="1"/>
  <c r="L102" i="1" s="1"/>
  <c r="H101" i="1"/>
  <c r="L100" i="1"/>
  <c r="K100" i="1"/>
  <c r="H100" i="1"/>
  <c r="L99" i="1"/>
  <c r="H99" i="1"/>
  <c r="K95" i="1"/>
  <c r="I95" i="1"/>
  <c r="L94" i="1"/>
  <c r="L95" i="1" s="1"/>
  <c r="K94" i="1"/>
  <c r="H94" i="1"/>
  <c r="L93" i="1"/>
  <c r="K93" i="1"/>
  <c r="H93" i="1"/>
  <c r="I89" i="1"/>
  <c r="K88" i="1"/>
  <c r="H88" i="1"/>
  <c r="L88" i="1" s="1"/>
  <c r="K87" i="1"/>
  <c r="H87" i="1"/>
  <c r="L87" i="1" s="1"/>
  <c r="L86" i="1"/>
  <c r="K86" i="1"/>
  <c r="H86" i="1"/>
  <c r="L85" i="1"/>
  <c r="K85" i="1"/>
  <c r="H85" i="1"/>
  <c r="K84" i="1"/>
  <c r="H84" i="1"/>
  <c r="L84" i="1" s="1"/>
  <c r="L83" i="1"/>
  <c r="L89" i="1" s="1"/>
  <c r="H83" i="1"/>
  <c r="L82" i="1"/>
  <c r="K82" i="1"/>
  <c r="K89" i="1" s="1"/>
  <c r="H82" i="1"/>
  <c r="K78" i="1"/>
  <c r="L77" i="1"/>
  <c r="K77" i="1"/>
  <c r="H77" i="1"/>
  <c r="L76" i="1"/>
  <c r="K76" i="1"/>
  <c r="H76" i="1"/>
  <c r="H75" i="1"/>
  <c r="L75" i="1" s="1"/>
  <c r="L74" i="1"/>
  <c r="H74" i="1"/>
  <c r="I73" i="1"/>
  <c r="L73" i="1" s="1"/>
  <c r="H73" i="1"/>
  <c r="I72" i="1"/>
  <c r="L72" i="1" s="1"/>
  <c r="H72" i="1"/>
  <c r="L71" i="1"/>
  <c r="I71" i="1"/>
  <c r="H71" i="1"/>
  <c r="L70" i="1"/>
  <c r="I70" i="1"/>
  <c r="H70" i="1"/>
  <c r="I69" i="1"/>
  <c r="L69" i="1" s="1"/>
  <c r="H69" i="1"/>
  <c r="H68" i="1"/>
  <c r="L68" i="1" s="1"/>
  <c r="L67" i="1"/>
  <c r="H67" i="1"/>
  <c r="H66" i="1"/>
  <c r="L66" i="1" s="1"/>
  <c r="H65" i="1"/>
  <c r="L65" i="1" s="1"/>
  <c r="I64" i="1"/>
  <c r="L64" i="1" s="1"/>
  <c r="H64" i="1"/>
  <c r="I63" i="1"/>
  <c r="L63" i="1" s="1"/>
  <c r="H63" i="1"/>
  <c r="I62" i="1"/>
  <c r="L62" i="1" s="1"/>
  <c r="H62" i="1"/>
  <c r="I61" i="1"/>
  <c r="L61" i="1" s="1"/>
  <c r="H61" i="1"/>
  <c r="I60" i="1"/>
  <c r="L60" i="1" s="1"/>
  <c r="H60" i="1"/>
  <c r="L59" i="1"/>
  <c r="I59" i="1"/>
  <c r="H59" i="1"/>
  <c r="L58" i="1"/>
  <c r="I58" i="1"/>
  <c r="H58" i="1"/>
  <c r="H57" i="1"/>
  <c r="L57" i="1" s="1"/>
  <c r="L56" i="1"/>
  <c r="H56" i="1"/>
  <c r="H55" i="1"/>
  <c r="L55" i="1" s="1"/>
  <c r="H54" i="1"/>
  <c r="H53" i="1"/>
  <c r="H52" i="1"/>
  <c r="L52" i="1" s="1"/>
  <c r="L48" i="1"/>
  <c r="K48" i="1"/>
  <c r="H48" i="1"/>
  <c r="K47" i="1"/>
  <c r="H47" i="1"/>
  <c r="L47" i="1" s="1"/>
  <c r="K46" i="1"/>
  <c r="H46" i="1"/>
  <c r="L46" i="1" s="1"/>
  <c r="K45" i="1"/>
  <c r="H45" i="1"/>
  <c r="L45" i="1" s="1"/>
  <c r="L44" i="1"/>
  <c r="K44" i="1"/>
  <c r="H44" i="1"/>
  <c r="L43" i="1"/>
  <c r="K43" i="1"/>
  <c r="I43" i="1"/>
  <c r="H43" i="1"/>
  <c r="I42" i="1"/>
  <c r="L42" i="1" s="1"/>
  <c r="H42" i="1"/>
  <c r="L41" i="1"/>
  <c r="K41" i="1"/>
  <c r="I41" i="1"/>
  <c r="H41" i="1"/>
  <c r="I40" i="1"/>
  <c r="L40" i="1" s="1"/>
  <c r="H40" i="1"/>
  <c r="H38" i="1"/>
  <c r="L38" i="1" s="1"/>
  <c r="H37" i="1"/>
  <c r="L37" i="1" s="1"/>
  <c r="H36" i="1"/>
  <c r="L36" i="1" s="1"/>
  <c r="L35" i="1"/>
  <c r="I35" i="1"/>
  <c r="K35" i="1" s="1"/>
  <c r="H35" i="1"/>
  <c r="I34" i="1"/>
  <c r="L34" i="1" s="1"/>
  <c r="H34" i="1"/>
  <c r="L33" i="1"/>
  <c r="I33" i="1"/>
  <c r="K33" i="1" s="1"/>
  <c r="H33" i="1"/>
  <c r="I32" i="1"/>
  <c r="I49" i="1" s="1"/>
  <c r="H32" i="1"/>
  <c r="L31" i="1"/>
  <c r="K31" i="1"/>
  <c r="H31" i="1"/>
  <c r="L30" i="1"/>
  <c r="K30" i="1"/>
  <c r="H30" i="1"/>
  <c r="K29" i="1"/>
  <c r="H29" i="1"/>
  <c r="L29" i="1" s="1"/>
  <c r="H28" i="1"/>
  <c r="L28" i="1" s="1"/>
  <c r="L27" i="1"/>
  <c r="H27" i="1"/>
  <c r="H26" i="1"/>
  <c r="L26" i="1" s="1"/>
  <c r="H25" i="1"/>
  <c r="L25" i="1" s="1"/>
  <c r="H24" i="1"/>
  <c r="L24" i="1" s="1"/>
  <c r="L23" i="1"/>
  <c r="H23" i="1"/>
  <c r="H22" i="1"/>
  <c r="L22" i="1" s="1"/>
  <c r="H21" i="1"/>
  <c r="L21" i="1" s="1"/>
  <c r="H20" i="1"/>
  <c r="L20" i="1" s="1"/>
  <c r="L19" i="1"/>
  <c r="H19" i="1"/>
  <c r="H18" i="1"/>
  <c r="L18" i="1" s="1"/>
  <c r="H17" i="1"/>
  <c r="L17" i="1" s="1"/>
  <c r="H16" i="1"/>
  <c r="L16" i="1" s="1"/>
  <c r="L15" i="1"/>
  <c r="H15" i="1"/>
  <c r="H14" i="1"/>
  <c r="L14" i="1" s="1"/>
  <c r="H13" i="1"/>
  <c r="L13" i="1" s="1"/>
  <c r="H12" i="1"/>
  <c r="L12" i="1" s="1"/>
  <c r="L11" i="1"/>
  <c r="H11" i="1"/>
  <c r="H10" i="1"/>
  <c r="L10" i="1" s="1"/>
  <c r="L136" i="1" l="1"/>
  <c r="L78" i="1"/>
  <c r="L113" i="1"/>
  <c r="L142" i="1" s="1"/>
  <c r="K49" i="1"/>
  <c r="I142" i="1"/>
  <c r="K40" i="1"/>
  <c r="K42" i="1"/>
  <c r="I78" i="1"/>
  <c r="I103" i="1" s="1"/>
  <c r="K32" i="1"/>
  <c r="K34" i="1"/>
  <c r="K101" i="1"/>
  <c r="K102" i="1" s="1"/>
  <c r="K142" i="1" s="1"/>
  <c r="L32" i="1"/>
  <c r="L49" i="1" s="1"/>
</calcChain>
</file>

<file path=xl/sharedStrings.xml><?xml version="1.0" encoding="utf-8"?>
<sst xmlns="http://schemas.openxmlformats.org/spreadsheetml/2006/main" count="360" uniqueCount="179">
  <si>
    <t xml:space="preserve"> </t>
  </si>
  <si>
    <t>FIDEICOMISO DE IMPULSO Y DESARROLLO PARA EL ESTADO DE MICHOACAN DE OCAMPO.</t>
  </si>
  <si>
    <t>DEPRECIACION DE BIENES MUEBLES AL 31 DE DICIEMBRE DE 2021.</t>
  </si>
  <si>
    <t>No.</t>
  </si>
  <si>
    <t>CUENTA</t>
  </si>
  <si>
    <t>CODIGO ARMONIZADO</t>
  </si>
  <si>
    <t>CONCEPTO</t>
  </si>
  <si>
    <t xml:space="preserve">FECHA DE ADQUISICION </t>
  </si>
  <si>
    <t>DIAS TRANSCURRIDOS</t>
  </si>
  <si>
    <t>IMPORTE SEGÚN LIBROS</t>
  </si>
  <si>
    <t>AÑOS DE VIDA UTIL</t>
  </si>
  <si>
    <t>DEPRECIACION MENSUAL</t>
  </si>
  <si>
    <t>DEPRECIACION ACUMULADA</t>
  </si>
  <si>
    <t>MOBILIARIO Y EQUIPO DE ADMINISTRACION</t>
  </si>
  <si>
    <t>1.-</t>
  </si>
  <si>
    <t>1241-1-51100</t>
  </si>
  <si>
    <t xml:space="preserve">MUEBLES DE OFICINA Y ESTANTERIA </t>
  </si>
  <si>
    <t>511-DG-00001010050007</t>
  </si>
  <si>
    <t>Archivero metal 4 componentes</t>
  </si>
  <si>
    <t>10 AÑOS</t>
  </si>
  <si>
    <t>511-RL-05001010050001</t>
  </si>
  <si>
    <t>Archivero de melamina 4 gavetas</t>
  </si>
  <si>
    <t>511-RL-05001010050002</t>
  </si>
  <si>
    <t>511-RL-05001010050003</t>
  </si>
  <si>
    <t>511-RL-05001010050004</t>
  </si>
  <si>
    <t>511-RL-05001010050005</t>
  </si>
  <si>
    <t>511-RL-05001010050006</t>
  </si>
  <si>
    <t>511-RL-05001010050007</t>
  </si>
  <si>
    <t>511-RL-05001010050008</t>
  </si>
  <si>
    <t>511-DG-00001010500001</t>
  </si>
  <si>
    <t>Escritorio de 1.70 x 1.90  3 piezas tipo isla</t>
  </si>
  <si>
    <t>511-SP-02001010500003</t>
  </si>
  <si>
    <t>Escritorio de madera 1.80 x .70 3 cajones</t>
  </si>
  <si>
    <t>511-RL-05001010500001</t>
  </si>
  <si>
    <t>Escritorio 1.80 con  porta teclado y credenza</t>
  </si>
  <si>
    <t>511-RL-05001010500002</t>
  </si>
  <si>
    <t>Esciritorio 1.60 con porta teclado y cajonera</t>
  </si>
  <si>
    <t>511-RL-05001010500003</t>
  </si>
  <si>
    <t xml:space="preserve">Escritorio 1.80 peninsular 2 cajones </t>
  </si>
  <si>
    <t>511-RL-05001010500004</t>
  </si>
  <si>
    <t>Escritorio melamina 1.80 y lateral 1.20</t>
  </si>
  <si>
    <t>511-RL-05001010500005</t>
  </si>
  <si>
    <t>511-RL-05001010500006</t>
  </si>
  <si>
    <t>511-RL-05001010500007</t>
  </si>
  <si>
    <t>511-RL-05001010500008</t>
  </si>
  <si>
    <t>15 Sillas de trabajo con brazos, ajuste de altura y base giratoria.</t>
  </si>
  <si>
    <t>Un Sillon Ejecutivo con ajuste de altura</t>
  </si>
  <si>
    <t>511-DG-</t>
  </si>
  <si>
    <t>Sillon genesis Chocolate</t>
  </si>
  <si>
    <t>Silla Apilable Laniss (8 pzas)</t>
  </si>
  <si>
    <t>511-ST</t>
  </si>
  <si>
    <t>Sillon Gerencial Hudson</t>
  </si>
  <si>
    <t>511-SP</t>
  </si>
  <si>
    <t>Sillon Gerencial Bacelo</t>
  </si>
  <si>
    <t>Silla Ejecutiva Celtic</t>
  </si>
  <si>
    <t>511-ST-03001010950003</t>
  </si>
  <si>
    <t xml:space="preserve">Mesa de madera 2.40 x 1.00 </t>
  </si>
  <si>
    <t>511-RL-05001010450001</t>
  </si>
  <si>
    <t>Credenza de melamina 1.60 x .40 x .75 4 gavetas 2 entrepaños</t>
  </si>
  <si>
    <t>511-RL-05001010450002</t>
  </si>
  <si>
    <t>511-ST-05002080600001</t>
  </si>
  <si>
    <t xml:space="preserve">Restirador de madera </t>
  </si>
  <si>
    <t>Sillas plegables de acero Meco (20 pzas)</t>
  </si>
  <si>
    <t>Mesa de Trabajo/Banquetes 2.43 m largo lifetime(2 pzas)</t>
  </si>
  <si>
    <t>Sillas plegables de acero Meco (5 pzas)</t>
  </si>
  <si>
    <t>Mesa de Trabajo/Banquetes 2.43 m largo lifetime(1 pzas)</t>
  </si>
  <si>
    <t>Compra de una carpa de 3mts x 3</t>
  </si>
  <si>
    <t xml:space="preserve">Tres anaqueles </t>
  </si>
  <si>
    <t xml:space="preserve">1 Sillas Ejecutiva </t>
  </si>
  <si>
    <t>5 Sillas Ejecutiva Fu en tela color negro</t>
  </si>
  <si>
    <t>TOTALES</t>
  </si>
  <si>
    <t>2.-</t>
  </si>
  <si>
    <t>1241-3-51500</t>
  </si>
  <si>
    <t>EQUIPO DE COMPUTO</t>
  </si>
  <si>
    <t>51500001050070001</t>
  </si>
  <si>
    <t>Computadora de Escritorio</t>
  </si>
  <si>
    <t>3 AÑOS</t>
  </si>
  <si>
    <t>515-SP-02001050060002</t>
  </si>
  <si>
    <t>Computadora portatil HP Mod. NX7400</t>
  </si>
  <si>
    <t>515-DA-04001050060002</t>
  </si>
  <si>
    <t>Computadora portatil Mod. 530</t>
  </si>
  <si>
    <t>515-DA-</t>
  </si>
  <si>
    <t>Computadora NB Samsung 300E4E</t>
  </si>
  <si>
    <t>515-SP-</t>
  </si>
  <si>
    <t>515-ST-</t>
  </si>
  <si>
    <t>Computadora Lenovo IDEACENTRE AIO C540</t>
  </si>
  <si>
    <t>515-DG-</t>
  </si>
  <si>
    <t>Computadora IMAC 21.5/2.9QC/2X4GB/ MARCA APPLE</t>
  </si>
  <si>
    <t>Computadora Lap MB AIR</t>
  </si>
  <si>
    <t>Computadora HP ELITE ONE</t>
  </si>
  <si>
    <t>515-DA</t>
  </si>
  <si>
    <t>515-DG</t>
  </si>
  <si>
    <t>IPAD AIR RD WIFI 16GB SILVER</t>
  </si>
  <si>
    <t>515-DG-00001050300005</t>
  </si>
  <si>
    <t>Impresora Laser Pro CP1025</t>
  </si>
  <si>
    <t>515-ST-03001050300009</t>
  </si>
  <si>
    <t>Impresora Laser a color HP CP1518</t>
  </si>
  <si>
    <t>515-ST-03001050300011</t>
  </si>
  <si>
    <t>Impresora HP CP1025NW</t>
  </si>
  <si>
    <t>515-DG-00001050300006</t>
  </si>
  <si>
    <t>Impresora hp Laser Color CP1025NW</t>
  </si>
  <si>
    <t>ALL IN ONE PROCESADOR CORRE I5</t>
  </si>
  <si>
    <t>TOSHIBA SATELLITE CORE I7</t>
  </si>
  <si>
    <t>515-JR-</t>
  </si>
  <si>
    <t>COMPUTADORA COMPLETA HP CORE I7</t>
  </si>
  <si>
    <t>IMPRESORA Y COMPLEMENTOS</t>
  </si>
  <si>
    <t>IMPRESORA</t>
  </si>
  <si>
    <t>HP 200 G4 6MB</t>
  </si>
  <si>
    <t>1241-9-51900</t>
  </si>
  <si>
    <t>OTROS MOBILIARIOS Y EQUIPOS DE ADMINISTRACION</t>
  </si>
  <si>
    <t>519-ST-304001020300002</t>
  </si>
  <si>
    <t>Fotocopiadora Sharp Mod. AR-M207</t>
  </si>
  <si>
    <t>519-DA-04002090550001</t>
  </si>
  <si>
    <t>Refrigerador IEM</t>
  </si>
  <si>
    <t>519-DG-</t>
  </si>
  <si>
    <t>Frigobar</t>
  </si>
  <si>
    <t>Karcher Hidrolavadora Electrica</t>
  </si>
  <si>
    <t>Disco Externo</t>
  </si>
  <si>
    <t xml:space="preserve">Extintor </t>
  </si>
  <si>
    <t>Aire acondicionado mini split High Wall</t>
  </si>
  <si>
    <t>1241-9-52301</t>
  </si>
  <si>
    <t>CAMARAS FOTOGRAFICAS Y DE VIDEO</t>
  </si>
  <si>
    <t>Camara Nikon P520 Cool Pix.</t>
  </si>
  <si>
    <t>565-ST-</t>
  </si>
  <si>
    <t>Camara Cannon PowerShot</t>
  </si>
  <si>
    <t>1242-9-52900</t>
  </si>
  <si>
    <t>OTRO MOBILIARIO Y EQUIPO EDUCACIONAL Y RECREATIVO</t>
  </si>
  <si>
    <t>519-UJ-02001050600001</t>
  </si>
  <si>
    <t xml:space="preserve">Pantalla </t>
  </si>
  <si>
    <t>5 AÑOS</t>
  </si>
  <si>
    <t>VIDEOPROYECTOR</t>
  </si>
  <si>
    <t>BOCINA BLUETOOTH SONY</t>
  </si>
  <si>
    <t>1244-1-54100</t>
  </si>
  <si>
    <t>VEHICULOS Y EQUIPO DE TRANSPORTE</t>
  </si>
  <si>
    <t>540-ST-12379</t>
  </si>
  <si>
    <t>NISSAN DOBLE CABINA  2011</t>
  </si>
  <si>
    <t>540-DA-12378</t>
  </si>
  <si>
    <t>540-DG-14301</t>
  </si>
  <si>
    <t>SUBURBAN 2016</t>
  </si>
  <si>
    <t>540-ST-14302</t>
  </si>
  <si>
    <t>AVEO 2016</t>
  </si>
  <si>
    <t>540-SP-14303</t>
  </si>
  <si>
    <t>540-DA-14304</t>
  </si>
  <si>
    <t>1246-5-56500</t>
  </si>
  <si>
    <t>EQUIPOS DE COMUNICACIÓN Y TELECOMUNICACION</t>
  </si>
  <si>
    <t>565-ST-03003020350001</t>
  </si>
  <si>
    <t>Central</t>
  </si>
  <si>
    <t>565-ST-03003022200002</t>
  </si>
  <si>
    <t>Complementario de equipo de telecominicaciones</t>
  </si>
  <si>
    <t>Un Aparato Celular Marca Apple Iphone 5S GB-SPA SPACE GRAY</t>
  </si>
  <si>
    <t>565-ST-03003020350003</t>
  </si>
  <si>
    <t>Un par de radio Motorola MS350MR 35</t>
  </si>
  <si>
    <t>Telefono Multilinea KX-T7730 Panasonic</t>
  </si>
  <si>
    <t>Telefono Multilinea KX-AT7730 Panasonic</t>
  </si>
  <si>
    <t>1246-7-56706</t>
  </si>
  <si>
    <t>HERRAMIENTAS Y MAQUINAS-HERRAMIENTA</t>
  </si>
  <si>
    <t>567-ST-03002012550005</t>
  </si>
  <si>
    <t>Podadora Husqvarna</t>
  </si>
  <si>
    <t>567-ST-03002012550006</t>
  </si>
  <si>
    <t>567-ST-03002012550007</t>
  </si>
  <si>
    <t>567-ST-0300201255000</t>
  </si>
  <si>
    <t>Desbrozadora Sthihl FS120</t>
  </si>
  <si>
    <t>Desbrozadora MR EFCO</t>
  </si>
  <si>
    <t>Desbrozadora Husqvarna Mod. 143RII</t>
  </si>
  <si>
    <t>1246-9-56900</t>
  </si>
  <si>
    <t>OTROS EQUIPOS</t>
  </si>
  <si>
    <t>569-ST-03002080700001</t>
  </si>
  <si>
    <t>Teodolito Leica Mod. TC407</t>
  </si>
  <si>
    <t>569-ST-03002080700002</t>
  </si>
  <si>
    <t>Teodolito Rossbach</t>
  </si>
  <si>
    <t>GRAN TOTAL</t>
  </si>
  <si>
    <t>ELABORO</t>
  </si>
  <si>
    <t>AUTORIZO</t>
  </si>
  <si>
    <t>LIC. NORBERTO BEDOLLA RENDON</t>
  </si>
  <si>
    <t>LIC. AURELIANO JAVIER MENDOZA MONTAÑO</t>
  </si>
  <si>
    <t>DELEGADO ADMINISTRATIVO</t>
  </si>
  <si>
    <t>DIRECTOR GENERAL</t>
  </si>
  <si>
    <t>NOTA:</t>
  </si>
  <si>
    <t>EL CODIGO ARMONIZADO ESTA INTEGRADO POR LOS TRES DIGITOS SEGÚN EL CATALAGO DE BIENES ARMONIZADOS Y LOS NUMEROS RESTANTES SON EL NUMERO DE INVENTARIO SEGÚN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</si>
</sst>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7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  <xf numFmtId="14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5" xfId="0" applyFont="1" applyBorder="1"/>
    <xf numFmtId="49" fontId="6" fillId="3" borderId="5" xfId="0" quotePrefix="1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15" fontId="6" fillId="3" borderId="5" xfId="0" applyNumberFormat="1" applyFont="1" applyFill="1" applyBorder="1" applyAlignment="1">
      <alignment horizontal="center" wrapText="1"/>
    </xf>
    <xf numFmtId="0" fontId="6" fillId="3" borderId="5" xfId="0" applyNumberFormat="1" applyFont="1" applyFill="1" applyBorder="1" applyAlignment="1">
      <alignment horizontal="center" wrapText="1"/>
    </xf>
    <xf numFmtId="4" fontId="6" fillId="3" borderId="5" xfId="0" applyNumberFormat="1" applyFont="1" applyFill="1" applyBorder="1" applyAlignment="1">
      <alignment wrapText="1"/>
    </xf>
    <xf numFmtId="0" fontId="7" fillId="3" borderId="5" xfId="0" applyFont="1" applyFill="1" applyBorder="1" applyAlignment="1">
      <alignment horizontal="center"/>
    </xf>
    <xf numFmtId="4" fontId="6" fillId="3" borderId="5" xfId="0" applyNumberFormat="1" applyFont="1" applyFill="1" applyBorder="1" applyAlignment="1">
      <alignment horizontal="right"/>
    </xf>
    <xf numFmtId="4" fontId="0" fillId="0" borderId="0" xfId="0" applyNumberFormat="1"/>
    <xf numFmtId="49" fontId="8" fillId="3" borderId="6" xfId="0" quotePrefix="1" applyNumberFormat="1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4" fontId="6" fillId="3" borderId="6" xfId="0" applyNumberFormat="1" applyFont="1" applyFill="1" applyBorder="1" applyAlignment="1">
      <alignment wrapText="1"/>
    </xf>
    <xf numFmtId="49" fontId="6" fillId="0" borderId="5" xfId="0" quotePrefix="1" applyNumberFormat="1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15" fontId="6" fillId="0" borderId="5" xfId="0" applyNumberFormat="1" applyFont="1" applyFill="1" applyBorder="1" applyAlignment="1">
      <alignment horizontal="center" wrapText="1"/>
    </xf>
    <xf numFmtId="0" fontId="6" fillId="0" borderId="5" xfId="0" applyNumberFormat="1" applyFont="1" applyFill="1" applyBorder="1" applyAlignment="1">
      <alignment horizontal="center" wrapText="1"/>
    </xf>
    <xf numFmtId="4" fontId="6" fillId="0" borderId="5" xfId="0" applyNumberFormat="1" applyFont="1" applyFill="1" applyBorder="1" applyAlignment="1">
      <alignment wrapText="1"/>
    </xf>
    <xf numFmtId="4" fontId="6" fillId="0" borderId="5" xfId="0" applyNumberFormat="1" applyFont="1" applyBorder="1" applyAlignment="1">
      <alignment horizontal="right"/>
    </xf>
    <xf numFmtId="4" fontId="8" fillId="0" borderId="0" xfId="0" applyNumberFormat="1" applyFont="1"/>
    <xf numFmtId="0" fontId="8" fillId="0" borderId="0" xfId="0" applyFont="1"/>
    <xf numFmtId="49" fontId="6" fillId="0" borderId="5" xfId="0" quotePrefix="1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15" fontId="6" fillId="0" borderId="5" xfId="0" applyNumberFormat="1" applyFont="1" applyBorder="1" applyAlignment="1">
      <alignment horizontal="center" wrapText="1"/>
    </xf>
    <xf numFmtId="4" fontId="9" fillId="2" borderId="7" xfId="1" applyNumberFormat="1" applyFont="1" applyBorder="1" applyAlignment="1">
      <alignment wrapText="1"/>
    </xf>
    <xf numFmtId="4" fontId="6" fillId="0" borderId="0" xfId="0" applyNumberFormat="1" applyFont="1" applyAlignment="1">
      <alignment horizontal="right"/>
    </xf>
    <xf numFmtId="15" fontId="6" fillId="0" borderId="8" xfId="0" applyNumberFormat="1" applyFont="1" applyBorder="1" applyAlignment="1">
      <alignment horizontal="center" wrapText="1"/>
    </xf>
    <xf numFmtId="4" fontId="6" fillId="0" borderId="9" xfId="0" applyNumberFormat="1" applyFont="1" applyFill="1" applyBorder="1" applyAlignment="1">
      <alignment wrapText="1"/>
    </xf>
    <xf numFmtId="4" fontId="6" fillId="0" borderId="9" xfId="0" applyNumberFormat="1" applyFont="1" applyBorder="1" applyAlignment="1">
      <alignment horizontal="right"/>
    </xf>
    <xf numFmtId="15" fontId="7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5" fontId="7" fillId="0" borderId="5" xfId="0" applyNumberFormat="1" applyFont="1" applyBorder="1" applyAlignment="1">
      <alignment horizontal="center" wrapText="1"/>
    </xf>
    <xf numFmtId="49" fontId="6" fillId="3" borderId="5" xfId="0" quotePrefix="1" applyNumberFormat="1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15" fontId="6" fillId="3" borderId="5" xfId="0" applyNumberFormat="1" applyFont="1" applyFill="1" applyBorder="1" applyAlignment="1">
      <alignment horizontal="center" vertical="top" wrapText="1"/>
    </xf>
    <xf numFmtId="4" fontId="6" fillId="3" borderId="5" xfId="0" applyNumberFormat="1" applyFont="1" applyFill="1" applyBorder="1" applyAlignment="1">
      <alignment vertical="top" wrapText="1"/>
    </xf>
    <xf numFmtId="49" fontId="8" fillId="3" borderId="12" xfId="0" quotePrefix="1" applyNumberFormat="1" applyFont="1" applyFill="1" applyBorder="1" applyAlignment="1">
      <alignment vertical="top" wrapText="1"/>
    </xf>
    <xf numFmtId="15" fontId="6" fillId="3" borderId="8" xfId="0" applyNumberFormat="1" applyFont="1" applyFill="1" applyBorder="1" applyAlignment="1">
      <alignment horizontal="center" vertical="top" wrapText="1"/>
    </xf>
    <xf numFmtId="4" fontId="6" fillId="3" borderId="13" xfId="0" applyNumberFormat="1" applyFont="1" applyFill="1" applyBorder="1" applyAlignment="1">
      <alignment vertical="top" wrapText="1"/>
    </xf>
    <xf numFmtId="49" fontId="8" fillId="3" borderId="14" xfId="0" quotePrefix="1" applyNumberFormat="1" applyFont="1" applyFill="1" applyBorder="1" applyAlignment="1">
      <alignment vertical="top" wrapText="1"/>
    </xf>
    <xf numFmtId="0" fontId="6" fillId="3" borderId="10" xfId="0" applyNumberFormat="1" applyFont="1" applyFill="1" applyBorder="1" applyAlignment="1">
      <alignment horizontal="center" wrapText="1"/>
    </xf>
    <xf numFmtId="49" fontId="8" fillId="4" borderId="14" xfId="0" quotePrefix="1" applyNumberFormat="1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15" fontId="6" fillId="4" borderId="8" xfId="0" applyNumberFormat="1" applyFont="1" applyFill="1" applyBorder="1" applyAlignment="1">
      <alignment horizontal="center" vertical="top" wrapText="1"/>
    </xf>
    <xf numFmtId="0" fontId="6" fillId="4" borderId="5" xfId="0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vertical="top" wrapText="1"/>
    </xf>
    <xf numFmtId="0" fontId="7" fillId="4" borderId="5" xfId="0" applyFont="1" applyFill="1" applyBorder="1" applyAlignment="1">
      <alignment horizontal="center"/>
    </xf>
    <xf numFmtId="4" fontId="6" fillId="4" borderId="5" xfId="0" applyNumberFormat="1" applyFont="1" applyFill="1" applyBorder="1" applyAlignment="1">
      <alignment horizontal="right"/>
    </xf>
    <xf numFmtId="4" fontId="7" fillId="0" borderId="15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15" fontId="6" fillId="0" borderId="5" xfId="0" applyNumberFormat="1" applyFont="1" applyBorder="1" applyAlignment="1">
      <alignment horizontal="center"/>
    </xf>
    <xf numFmtId="15" fontId="6" fillId="0" borderId="8" xfId="0" applyNumberFormat="1" applyFont="1" applyFill="1" applyBorder="1" applyAlignment="1">
      <alignment horizontal="center" wrapText="1"/>
    </xf>
    <xf numFmtId="0" fontId="6" fillId="0" borderId="16" xfId="0" applyFont="1" applyFill="1" applyBorder="1" applyAlignment="1">
      <alignment wrapText="1"/>
    </xf>
    <xf numFmtId="15" fontId="6" fillId="0" borderId="17" xfId="0" applyNumberFormat="1" applyFont="1" applyFill="1" applyBorder="1" applyAlignment="1">
      <alignment horizontal="center" wrapText="1"/>
    </xf>
    <xf numFmtId="4" fontId="6" fillId="0" borderId="18" xfId="0" applyNumberFormat="1" applyFont="1" applyFill="1" applyBorder="1" applyAlignment="1">
      <alignment wrapText="1"/>
    </xf>
    <xf numFmtId="0" fontId="7" fillId="0" borderId="18" xfId="0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right"/>
    </xf>
    <xf numFmtId="0" fontId="0" fillId="0" borderId="19" xfId="0" applyBorder="1"/>
    <xf numFmtId="0" fontId="7" fillId="0" borderId="19" xfId="0" applyFont="1" applyBorder="1" applyAlignment="1">
      <alignment horizontal="center"/>
    </xf>
    <xf numFmtId="4" fontId="6" fillId="0" borderId="19" xfId="0" applyNumberFormat="1" applyFont="1" applyBorder="1" applyAlignment="1">
      <alignment horizontal="right"/>
    </xf>
    <xf numFmtId="49" fontId="6" fillId="0" borderId="5" xfId="0" quotePrefix="1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5" fontId="6" fillId="0" borderId="8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vertical="top" wrapText="1"/>
    </xf>
    <xf numFmtId="4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49" fontId="7" fillId="0" borderId="5" xfId="0" quotePrefix="1" applyNumberFormat="1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15" fontId="7" fillId="0" borderId="5" xfId="0" applyNumberFormat="1" applyFont="1" applyFill="1" applyBorder="1" applyAlignment="1">
      <alignment horizontal="center" wrapText="1"/>
    </xf>
    <xf numFmtId="4" fontId="6" fillId="0" borderId="8" xfId="0" applyNumberFormat="1" applyFont="1" applyFill="1" applyBorder="1" applyAlignment="1">
      <alignment wrapText="1"/>
    </xf>
    <xf numFmtId="0" fontId="6" fillId="0" borderId="12" xfId="0" applyFont="1" applyBorder="1" applyAlignment="1">
      <alignment horizontal="center"/>
    </xf>
    <xf numFmtId="4" fontId="6" fillId="0" borderId="12" xfId="0" applyNumberFormat="1" applyFont="1" applyBorder="1" applyAlignment="1">
      <alignment horizontal="right"/>
    </xf>
    <xf numFmtId="15" fontId="6" fillId="0" borderId="5" xfId="0" applyNumberFormat="1" applyFont="1" applyFill="1" applyBorder="1" applyAlignment="1">
      <alignment horizontal="center" vertical="top" wrapText="1"/>
    </xf>
    <xf numFmtId="15" fontId="7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6" fillId="0" borderId="4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/>
    <xf numFmtId="15" fontId="6" fillId="3" borderId="5" xfId="0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5" fontId="6" fillId="3" borderId="8" xfId="0" applyNumberFormat="1" applyFont="1" applyFill="1" applyBorder="1" applyAlignment="1">
      <alignment horizontal="center"/>
    </xf>
    <xf numFmtId="4" fontId="6" fillId="3" borderId="9" xfId="0" applyNumberFormat="1" applyFont="1" applyFill="1" applyBorder="1"/>
    <xf numFmtId="0" fontId="7" fillId="0" borderId="5" xfId="0" applyFont="1" applyBorder="1" applyAlignment="1">
      <alignment horizontal="left"/>
    </xf>
    <xf numFmtId="4" fontId="7" fillId="0" borderId="0" xfId="0" applyNumberFormat="1" applyFont="1" applyBorder="1" applyAlignment="1">
      <alignment horizontal="center"/>
    </xf>
    <xf numFmtId="4" fontId="6" fillId="0" borderId="5" xfId="0" applyNumberFormat="1" applyFont="1" applyBorder="1"/>
    <xf numFmtId="49" fontId="6" fillId="0" borderId="5" xfId="0" quotePrefix="1" applyNumberFormat="1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7" fillId="3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9" fontId="6" fillId="3" borderId="18" xfId="0" quotePrefix="1" applyNumberFormat="1" applyFont="1" applyFill="1" applyBorder="1" applyAlignment="1">
      <alignment wrapText="1"/>
    </xf>
    <xf numFmtId="0" fontId="6" fillId="3" borderId="18" xfId="0" applyFont="1" applyFill="1" applyBorder="1" applyAlignment="1">
      <alignment wrapText="1"/>
    </xf>
    <xf numFmtId="15" fontId="6" fillId="3" borderId="18" xfId="0" applyNumberFormat="1" applyFont="1" applyFill="1" applyBorder="1" applyAlignment="1">
      <alignment horizontal="center" wrapText="1"/>
    </xf>
    <xf numFmtId="4" fontId="6" fillId="3" borderId="18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49" fontId="6" fillId="0" borderId="0" xfId="0" quotePrefix="1" applyNumberFormat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8" fillId="0" borderId="0" xfId="0" quotePrefix="1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0" xfId="1" applyFill="1" applyBorder="1" applyAlignment="1">
      <alignment horizontal="center" vertical="center" wrapText="1"/>
    </xf>
    <xf numFmtId="4" fontId="1" fillId="0" borderId="0" xfId="1" applyNumberForma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quotePrefix="1" applyFont="1" applyBorder="1" applyAlignment="1">
      <alignment wrapText="1"/>
    </xf>
    <xf numFmtId="4" fontId="0" fillId="0" borderId="0" xfId="0" applyNumberFormat="1" applyBorder="1" applyAlignment="1">
      <alignment wrapText="1"/>
    </xf>
    <xf numFmtId="0" fontId="10" fillId="0" borderId="0" xfId="0" applyFont="1"/>
    <xf numFmtId="0" fontId="11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justify" wrapText="1"/>
    </xf>
  </cellXfs>
  <cellStyles count="2">
    <cellStyle name="Buen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857250</xdr:colOff>
      <xdr:row>1</xdr:row>
      <xdr:rowOff>57150</xdr:rowOff>
    </xdr:from>
    <xdr:to>
      <xdr:col>11</xdr:col>
      <xdr:colOff>847725</xdr:colOff>
      <xdr:row>5</xdr:row>
      <xdr:rowOff>156108</xdr:rowOff>
    </xdr:to>
    <xdr:pic>
      <xdr:nvPicPr>
        <xdr:cNvPr id="2" name="Imagen 1" descr="logo 1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219075"/>
          <a:ext cx="942975" cy="78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3"/>
  <sheetViews>
    <sheetView tabSelected="1" topLeftCell="B1" workbookViewId="0">
      <selection activeCell="L7" sqref="L7"/>
    </sheetView>
  </sheetViews>
  <sheetFormatPr baseColWidth="10" defaultRowHeight="12.75" x14ac:dyDescent="0.2"/>
  <cols>
    <col min="1" max="1" width="2.85546875" hidden="1" customWidth="1"/>
    <col min="2" max="2" width="4.28515625" customWidth="1"/>
    <col min="3" max="3" width="16.85546875" customWidth="1"/>
    <col min="4" max="4" width="7.42578125" customWidth="1"/>
    <col min="5" max="5" width="14.140625" customWidth="1"/>
    <col min="6" max="6" width="36.28515625" customWidth="1"/>
    <col min="7" max="8" width="17.42578125" customWidth="1"/>
    <col min="9" max="9" width="16.28515625" customWidth="1"/>
    <col min="10" max="12" width="14.28515625" customWidth="1"/>
    <col min="13" max="13" width="9.42578125" bestFit="1" customWidth="1"/>
    <col min="14" max="14" width="7.7109375" bestFit="1" customWidth="1"/>
    <col min="15" max="15" width="10.28515625" bestFit="1" customWidth="1"/>
    <col min="16" max="16" width="10.28515625" customWidth="1"/>
    <col min="17" max="17" width="18.5703125" customWidth="1"/>
    <col min="18" max="18" width="12.5703125" customWidth="1"/>
    <col min="19" max="19" width="28" customWidth="1"/>
    <col min="20" max="20" width="9.85546875" customWidth="1"/>
    <col min="21" max="21" width="10.7109375" customWidth="1"/>
    <col min="22" max="22" width="9.7109375" customWidth="1"/>
    <col min="23" max="23" width="11.7109375" customWidth="1"/>
    <col min="24" max="24" width="13.140625" customWidth="1"/>
    <col min="25" max="25" width="14.42578125" customWidth="1"/>
    <col min="26" max="26" width="11.7109375" bestFit="1" customWidth="1"/>
  </cols>
  <sheetData>
    <row r="1" spans="2:23" x14ac:dyDescent="0.2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2" t="s">
        <v>0</v>
      </c>
    </row>
    <row r="2" spans="2:23" x14ac:dyDescent="0.2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2" t="s">
        <v>0</v>
      </c>
    </row>
    <row r="3" spans="2:23" ht="6.75" customHeight="1" x14ac:dyDescent="0.2"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3" ht="18.75" customHeight="1" x14ac:dyDescent="0.25">
      <c r="B4" s="3" t="s">
        <v>1</v>
      </c>
      <c r="C4" s="3"/>
      <c r="D4" s="4"/>
      <c r="E4" s="4"/>
      <c r="F4" s="4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3" ht="15.75" customHeight="1" x14ac:dyDescent="0.25"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7"/>
      <c r="O5" s="5"/>
      <c r="P5" s="5"/>
      <c r="Q5" s="5"/>
      <c r="R5" s="5"/>
      <c r="S5" s="5"/>
      <c r="T5" s="5"/>
      <c r="U5" s="5"/>
      <c r="V5" s="5"/>
      <c r="W5" s="5"/>
    </row>
    <row r="6" spans="2:23" ht="13.5" thickBot="1" x14ac:dyDescent="0.25">
      <c r="D6" s="8"/>
      <c r="E6" s="8"/>
      <c r="F6" s="8"/>
      <c r="G6" s="8"/>
      <c r="H6" s="8"/>
      <c r="I6" s="8"/>
      <c r="J6" s="8"/>
      <c r="K6" s="8"/>
      <c r="L6" s="9">
        <v>44561</v>
      </c>
    </row>
    <row r="7" spans="2:23" ht="42" customHeight="1" thickBot="1" x14ac:dyDescent="0.25">
      <c r="B7" s="10" t="s">
        <v>3</v>
      </c>
      <c r="C7" s="10" t="s">
        <v>4</v>
      </c>
      <c r="D7" s="11" t="s">
        <v>5</v>
      </c>
      <c r="E7" s="12"/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</row>
    <row r="8" spans="2:23" x14ac:dyDescent="0.2">
      <c r="B8" s="13"/>
      <c r="C8" s="14">
        <v>1241</v>
      </c>
      <c r="D8" s="14">
        <v>51</v>
      </c>
      <c r="E8" s="13"/>
      <c r="F8" s="15" t="s">
        <v>13</v>
      </c>
      <c r="G8" s="15"/>
      <c r="H8" s="15"/>
      <c r="I8" s="13"/>
      <c r="J8" s="13"/>
      <c r="K8" s="13"/>
      <c r="L8" s="13"/>
    </row>
    <row r="9" spans="2:23" x14ac:dyDescent="0.2">
      <c r="B9" s="16" t="s">
        <v>14</v>
      </c>
      <c r="C9" s="17" t="s">
        <v>15</v>
      </c>
      <c r="D9" s="17">
        <v>511</v>
      </c>
      <c r="E9" s="18" t="s">
        <v>0</v>
      </c>
      <c r="F9" s="19" t="s">
        <v>16</v>
      </c>
      <c r="G9" s="19"/>
      <c r="H9" s="19"/>
      <c r="I9" s="18"/>
      <c r="J9" s="8"/>
      <c r="K9" s="8"/>
      <c r="L9" s="8"/>
    </row>
    <row r="10" spans="2:23" ht="36" x14ac:dyDescent="0.2">
      <c r="B10" s="16" t="s">
        <v>0</v>
      </c>
      <c r="C10" s="17"/>
      <c r="D10" s="18"/>
      <c r="E10" s="20" t="s">
        <v>17</v>
      </c>
      <c r="F10" s="21" t="s">
        <v>18</v>
      </c>
      <c r="G10" s="22">
        <v>39246</v>
      </c>
      <c r="H10" s="23">
        <f>$L6-G10</f>
        <v>5315</v>
      </c>
      <c r="I10" s="24">
        <v>6845.95</v>
      </c>
      <c r="J10" s="25" t="s">
        <v>19</v>
      </c>
      <c r="K10" s="26">
        <v>0</v>
      </c>
      <c r="L10" s="26">
        <f t="shared" ref="L10:L38" si="0">(I10*0.1)/365*H10</f>
        <v>9968.828561643837</v>
      </c>
      <c r="M10" s="27" t="s">
        <v>0</v>
      </c>
    </row>
    <row r="11" spans="2:23" ht="36" x14ac:dyDescent="0.2">
      <c r="B11" s="16"/>
      <c r="C11" s="17"/>
      <c r="D11" s="18"/>
      <c r="E11" s="20" t="s">
        <v>20</v>
      </c>
      <c r="F11" s="21" t="s">
        <v>21</v>
      </c>
      <c r="G11" s="22">
        <v>39246</v>
      </c>
      <c r="H11" s="23">
        <f t="shared" ref="H11:H38" si="1">L$6-G11</f>
        <v>5315</v>
      </c>
      <c r="I11" s="24">
        <v>2912.95</v>
      </c>
      <c r="J11" s="25" t="s">
        <v>19</v>
      </c>
      <c r="K11" s="26">
        <v>0</v>
      </c>
      <c r="L11" s="26">
        <f t="shared" si="0"/>
        <v>4241.7340410958905</v>
      </c>
    </row>
    <row r="12" spans="2:23" ht="36" x14ac:dyDescent="0.2">
      <c r="B12" s="16"/>
      <c r="C12" s="17"/>
      <c r="D12" s="18"/>
      <c r="E12" s="20" t="s">
        <v>22</v>
      </c>
      <c r="F12" s="21" t="s">
        <v>21</v>
      </c>
      <c r="G12" s="22">
        <v>39246</v>
      </c>
      <c r="H12" s="23">
        <f t="shared" si="1"/>
        <v>5315</v>
      </c>
      <c r="I12" s="24">
        <v>2912.95</v>
      </c>
      <c r="J12" s="25" t="s">
        <v>19</v>
      </c>
      <c r="K12" s="26">
        <v>0</v>
      </c>
      <c r="L12" s="26">
        <f t="shared" si="0"/>
        <v>4241.7340410958905</v>
      </c>
    </row>
    <row r="13" spans="2:23" ht="36" x14ac:dyDescent="0.2">
      <c r="B13" s="16"/>
      <c r="C13" s="17"/>
      <c r="D13" s="18"/>
      <c r="E13" s="20" t="s">
        <v>23</v>
      </c>
      <c r="F13" s="21" t="s">
        <v>21</v>
      </c>
      <c r="G13" s="22">
        <v>39246</v>
      </c>
      <c r="H13" s="23">
        <f t="shared" si="1"/>
        <v>5315</v>
      </c>
      <c r="I13" s="24">
        <v>2912.95</v>
      </c>
      <c r="J13" s="25" t="s">
        <v>19</v>
      </c>
      <c r="K13" s="26">
        <v>0</v>
      </c>
      <c r="L13" s="26">
        <f t="shared" si="0"/>
        <v>4241.7340410958905</v>
      </c>
    </row>
    <row r="14" spans="2:23" ht="36" x14ac:dyDescent="0.2">
      <c r="B14" s="16"/>
      <c r="C14" s="17"/>
      <c r="D14" s="18"/>
      <c r="E14" s="20" t="s">
        <v>24</v>
      </c>
      <c r="F14" s="21" t="s">
        <v>21</v>
      </c>
      <c r="G14" s="22">
        <v>39246</v>
      </c>
      <c r="H14" s="23">
        <f t="shared" si="1"/>
        <v>5315</v>
      </c>
      <c r="I14" s="24">
        <v>2912.95</v>
      </c>
      <c r="J14" s="25" t="s">
        <v>19</v>
      </c>
      <c r="K14" s="26">
        <v>0</v>
      </c>
      <c r="L14" s="26">
        <f t="shared" si="0"/>
        <v>4241.7340410958905</v>
      </c>
    </row>
    <row r="15" spans="2:23" ht="36" x14ac:dyDescent="0.2">
      <c r="B15" s="16"/>
      <c r="C15" s="17"/>
      <c r="D15" s="18"/>
      <c r="E15" s="20" t="s">
        <v>25</v>
      </c>
      <c r="F15" s="21" t="s">
        <v>21</v>
      </c>
      <c r="G15" s="22">
        <v>39246</v>
      </c>
      <c r="H15" s="23">
        <f t="shared" si="1"/>
        <v>5315</v>
      </c>
      <c r="I15" s="24">
        <v>2912.95</v>
      </c>
      <c r="J15" s="25" t="s">
        <v>19</v>
      </c>
      <c r="K15" s="26" t="s">
        <v>0</v>
      </c>
      <c r="L15" s="26">
        <f t="shared" si="0"/>
        <v>4241.7340410958905</v>
      </c>
    </row>
    <row r="16" spans="2:23" ht="36" x14ac:dyDescent="0.2">
      <c r="B16" s="16"/>
      <c r="C16" s="17"/>
      <c r="D16" s="18"/>
      <c r="E16" s="20" t="s">
        <v>26</v>
      </c>
      <c r="F16" s="21" t="s">
        <v>21</v>
      </c>
      <c r="G16" s="22">
        <v>39246</v>
      </c>
      <c r="H16" s="23">
        <f t="shared" si="1"/>
        <v>5315</v>
      </c>
      <c r="I16" s="24">
        <v>2912.95</v>
      </c>
      <c r="J16" s="25" t="s">
        <v>19</v>
      </c>
      <c r="K16" s="26">
        <v>0</v>
      </c>
      <c r="L16" s="26">
        <f t="shared" si="0"/>
        <v>4241.7340410958905</v>
      </c>
    </row>
    <row r="17" spans="2:13" ht="36" x14ac:dyDescent="0.2">
      <c r="B17" s="16"/>
      <c r="C17" s="17"/>
      <c r="D17" s="18"/>
      <c r="E17" s="20" t="s">
        <v>27</v>
      </c>
      <c r="F17" s="21" t="s">
        <v>21</v>
      </c>
      <c r="G17" s="22">
        <v>39246</v>
      </c>
      <c r="H17" s="23">
        <f t="shared" si="1"/>
        <v>5315</v>
      </c>
      <c r="I17" s="24">
        <v>2912.95</v>
      </c>
      <c r="J17" s="25" t="s">
        <v>19</v>
      </c>
      <c r="K17" s="26">
        <v>0</v>
      </c>
      <c r="L17" s="26">
        <f t="shared" si="0"/>
        <v>4241.7340410958905</v>
      </c>
    </row>
    <row r="18" spans="2:13" ht="36" x14ac:dyDescent="0.2">
      <c r="B18" s="16"/>
      <c r="C18" s="17"/>
      <c r="D18" s="18"/>
      <c r="E18" s="20" t="s">
        <v>28</v>
      </c>
      <c r="F18" s="21" t="s">
        <v>21</v>
      </c>
      <c r="G18" s="22">
        <v>39246</v>
      </c>
      <c r="H18" s="23">
        <f t="shared" si="1"/>
        <v>5315</v>
      </c>
      <c r="I18" s="24">
        <v>2912.95</v>
      </c>
      <c r="J18" s="25" t="s">
        <v>19</v>
      </c>
      <c r="K18" s="26">
        <v>0</v>
      </c>
      <c r="L18" s="26">
        <f t="shared" si="0"/>
        <v>4241.7340410958905</v>
      </c>
      <c r="M18" s="27" t="s">
        <v>0</v>
      </c>
    </row>
    <row r="19" spans="2:13" ht="36" x14ac:dyDescent="0.2">
      <c r="B19" s="16"/>
      <c r="C19" s="17"/>
      <c r="D19" s="18"/>
      <c r="E19" s="20" t="s">
        <v>29</v>
      </c>
      <c r="F19" s="21" t="s">
        <v>30</v>
      </c>
      <c r="G19" s="22">
        <v>39246</v>
      </c>
      <c r="H19" s="23">
        <f t="shared" si="1"/>
        <v>5315</v>
      </c>
      <c r="I19" s="24">
        <v>6800</v>
      </c>
      <c r="J19" s="25" t="s">
        <v>19</v>
      </c>
      <c r="K19" s="26">
        <v>0</v>
      </c>
      <c r="L19" s="26">
        <f t="shared" si="0"/>
        <v>9901.9178082191775</v>
      </c>
      <c r="M19" s="27" t="s">
        <v>0</v>
      </c>
    </row>
    <row r="20" spans="2:13" ht="38.25" x14ac:dyDescent="0.2">
      <c r="B20" s="16"/>
      <c r="C20" s="17"/>
      <c r="D20" s="18"/>
      <c r="E20" s="28" t="s">
        <v>31</v>
      </c>
      <c r="F20" s="29" t="s">
        <v>32</v>
      </c>
      <c r="G20" s="22">
        <v>39246</v>
      </c>
      <c r="H20" s="23">
        <f t="shared" si="1"/>
        <v>5315</v>
      </c>
      <c r="I20" s="30">
        <v>5500</v>
      </c>
      <c r="J20" s="25" t="s">
        <v>19</v>
      </c>
      <c r="K20" s="26">
        <v>0</v>
      </c>
      <c r="L20" s="26">
        <f t="shared" si="0"/>
        <v>8008.9041095890416</v>
      </c>
    </row>
    <row r="21" spans="2:13" ht="36" x14ac:dyDescent="0.2">
      <c r="B21" s="16"/>
      <c r="C21" s="17"/>
      <c r="D21" s="18"/>
      <c r="E21" s="20" t="s">
        <v>33</v>
      </c>
      <c r="F21" s="21" t="s">
        <v>34</v>
      </c>
      <c r="G21" s="22">
        <v>39246</v>
      </c>
      <c r="H21" s="23">
        <f t="shared" si="1"/>
        <v>5315</v>
      </c>
      <c r="I21" s="24">
        <v>9200</v>
      </c>
      <c r="J21" s="25" t="s">
        <v>19</v>
      </c>
      <c r="K21" s="26">
        <v>0</v>
      </c>
      <c r="L21" s="26">
        <f t="shared" si="0"/>
        <v>13396.712328767122</v>
      </c>
    </row>
    <row r="22" spans="2:13" ht="36" x14ac:dyDescent="0.2">
      <c r="B22" s="16"/>
      <c r="C22" s="17"/>
      <c r="D22" s="18"/>
      <c r="E22" s="20" t="s">
        <v>35</v>
      </c>
      <c r="F22" s="21" t="s">
        <v>36</v>
      </c>
      <c r="G22" s="22">
        <v>39246</v>
      </c>
      <c r="H22" s="23">
        <f t="shared" si="1"/>
        <v>5315</v>
      </c>
      <c r="I22" s="24">
        <v>6000</v>
      </c>
      <c r="J22" s="25" t="s">
        <v>19</v>
      </c>
      <c r="K22" s="26">
        <v>0</v>
      </c>
      <c r="L22" s="26">
        <f t="shared" si="0"/>
        <v>8736.9863013698632</v>
      </c>
    </row>
    <row r="23" spans="2:13" ht="36" x14ac:dyDescent="0.2">
      <c r="B23" s="16"/>
      <c r="C23" s="17"/>
      <c r="D23" s="18"/>
      <c r="E23" s="20" t="s">
        <v>37</v>
      </c>
      <c r="F23" s="21" t="s">
        <v>38</v>
      </c>
      <c r="G23" s="22">
        <v>39246</v>
      </c>
      <c r="H23" s="23">
        <f t="shared" si="1"/>
        <v>5315</v>
      </c>
      <c r="I23" s="24">
        <v>7496.85</v>
      </c>
      <c r="J23" s="25" t="s">
        <v>19</v>
      </c>
      <c r="K23" s="26">
        <v>0</v>
      </c>
      <c r="L23" s="26">
        <f t="shared" si="0"/>
        <v>10916.645958904111</v>
      </c>
    </row>
    <row r="24" spans="2:13" ht="36" x14ac:dyDescent="0.2">
      <c r="B24" s="16"/>
      <c r="C24" s="17"/>
      <c r="D24" s="18"/>
      <c r="E24" s="20" t="s">
        <v>39</v>
      </c>
      <c r="F24" s="21" t="s">
        <v>40</v>
      </c>
      <c r="G24" s="22">
        <v>39246</v>
      </c>
      <c r="H24" s="23">
        <f t="shared" si="1"/>
        <v>5315</v>
      </c>
      <c r="I24" s="24">
        <v>3827.2</v>
      </c>
      <c r="J24" s="25" t="s">
        <v>19</v>
      </c>
      <c r="K24" s="26">
        <v>0</v>
      </c>
      <c r="L24" s="26">
        <f t="shared" si="0"/>
        <v>5573.0323287671235</v>
      </c>
    </row>
    <row r="25" spans="2:13" ht="36" x14ac:dyDescent="0.2">
      <c r="B25" s="16"/>
      <c r="C25" s="17"/>
      <c r="D25" s="18"/>
      <c r="E25" s="20" t="s">
        <v>41</v>
      </c>
      <c r="F25" s="21" t="s">
        <v>40</v>
      </c>
      <c r="G25" s="22">
        <v>39246</v>
      </c>
      <c r="H25" s="23">
        <f t="shared" si="1"/>
        <v>5315</v>
      </c>
      <c r="I25" s="24">
        <v>3827.2</v>
      </c>
      <c r="J25" s="25" t="s">
        <v>19</v>
      </c>
      <c r="K25" s="26">
        <v>0</v>
      </c>
      <c r="L25" s="26">
        <f t="shared" si="0"/>
        <v>5573.0323287671235</v>
      </c>
    </row>
    <row r="26" spans="2:13" ht="36" x14ac:dyDescent="0.2">
      <c r="B26" s="16"/>
      <c r="C26" s="17"/>
      <c r="D26" s="18"/>
      <c r="E26" s="20" t="s">
        <v>42</v>
      </c>
      <c r="F26" s="21" t="s">
        <v>40</v>
      </c>
      <c r="G26" s="22">
        <v>39246</v>
      </c>
      <c r="H26" s="23">
        <f t="shared" si="1"/>
        <v>5315</v>
      </c>
      <c r="I26" s="24">
        <v>3827.2</v>
      </c>
      <c r="J26" s="25" t="s">
        <v>19</v>
      </c>
      <c r="K26" s="26">
        <v>0</v>
      </c>
      <c r="L26" s="26">
        <f t="shared" si="0"/>
        <v>5573.0323287671235</v>
      </c>
    </row>
    <row r="27" spans="2:13" ht="36" x14ac:dyDescent="0.2">
      <c r="B27" s="16"/>
      <c r="C27" s="17"/>
      <c r="D27" s="18"/>
      <c r="E27" s="20" t="s">
        <v>43</v>
      </c>
      <c r="F27" s="21" t="s">
        <v>40</v>
      </c>
      <c r="G27" s="22">
        <v>39246</v>
      </c>
      <c r="H27" s="23">
        <f t="shared" si="1"/>
        <v>5315</v>
      </c>
      <c r="I27" s="24">
        <v>3827.2</v>
      </c>
      <c r="J27" s="25" t="s">
        <v>19</v>
      </c>
      <c r="K27" s="26">
        <v>0</v>
      </c>
      <c r="L27" s="26">
        <f t="shared" si="0"/>
        <v>5573.0323287671235</v>
      </c>
    </row>
    <row r="28" spans="2:13" ht="36" x14ac:dyDescent="0.2">
      <c r="B28" s="16"/>
      <c r="C28" s="17"/>
      <c r="D28" s="18"/>
      <c r="E28" s="20" t="s">
        <v>44</v>
      </c>
      <c r="F28" s="21" t="s">
        <v>40</v>
      </c>
      <c r="G28" s="22">
        <v>39246</v>
      </c>
      <c r="H28" s="23">
        <f t="shared" si="1"/>
        <v>5315</v>
      </c>
      <c r="I28" s="24">
        <v>3827.2</v>
      </c>
      <c r="J28" s="25" t="s">
        <v>19</v>
      </c>
      <c r="K28" s="26">
        <v>0</v>
      </c>
      <c r="L28" s="26">
        <f t="shared" si="0"/>
        <v>5573.0323287671235</v>
      </c>
    </row>
    <row r="29" spans="2:13" ht="24" x14ac:dyDescent="0.2">
      <c r="B29" s="16"/>
      <c r="C29" s="17"/>
      <c r="D29" s="18"/>
      <c r="E29" s="31"/>
      <c r="F29" s="32" t="s">
        <v>45</v>
      </c>
      <c r="G29" s="33">
        <v>41842</v>
      </c>
      <c r="H29" s="34">
        <f t="shared" si="1"/>
        <v>2719</v>
      </c>
      <c r="I29" s="35">
        <v>15599.91</v>
      </c>
      <c r="J29" s="17" t="s">
        <v>19</v>
      </c>
      <c r="K29" s="36">
        <f t="shared" ref="K29:K35" si="2">I29*0.1/12</f>
        <v>129.99924999999999</v>
      </c>
      <c r="L29" s="36">
        <f t="shared" si="0"/>
        <v>11620.864463013701</v>
      </c>
    </row>
    <row r="30" spans="2:13" x14ac:dyDescent="0.2">
      <c r="B30" s="16"/>
      <c r="C30" s="17"/>
      <c r="D30" s="18"/>
      <c r="E30" s="31"/>
      <c r="F30" s="32" t="s">
        <v>46</v>
      </c>
      <c r="G30" s="33">
        <v>41842</v>
      </c>
      <c r="H30" s="34">
        <f t="shared" si="1"/>
        <v>2719</v>
      </c>
      <c r="I30" s="35">
        <v>1580.03</v>
      </c>
      <c r="J30" s="17" t="s">
        <v>19</v>
      </c>
      <c r="K30" s="36">
        <f t="shared" si="2"/>
        <v>13.166916666666667</v>
      </c>
      <c r="L30" s="36">
        <f t="shared" si="0"/>
        <v>1177.0141287671233</v>
      </c>
    </row>
    <row r="31" spans="2:13" x14ac:dyDescent="0.2">
      <c r="B31" s="16"/>
      <c r="C31" s="17"/>
      <c r="D31" s="18"/>
      <c r="E31" s="31" t="s">
        <v>47</v>
      </c>
      <c r="F31" s="32" t="s">
        <v>48</v>
      </c>
      <c r="G31" s="33">
        <v>41457</v>
      </c>
      <c r="H31" s="34">
        <f t="shared" si="1"/>
        <v>3104</v>
      </c>
      <c r="I31" s="35">
        <v>2950.01</v>
      </c>
      <c r="J31" s="17" t="s">
        <v>19</v>
      </c>
      <c r="K31" s="36">
        <f t="shared" si="2"/>
        <v>24.583416666666668</v>
      </c>
      <c r="L31" s="36">
        <f t="shared" si="0"/>
        <v>2508.7208328767128</v>
      </c>
    </row>
    <row r="32" spans="2:13" x14ac:dyDescent="0.2">
      <c r="B32" s="16"/>
      <c r="C32" s="17"/>
      <c r="D32" s="18"/>
      <c r="E32" s="31" t="s">
        <v>47</v>
      </c>
      <c r="F32" s="32" t="s">
        <v>49</v>
      </c>
      <c r="G32" s="33">
        <v>42368</v>
      </c>
      <c r="H32" s="34">
        <f t="shared" si="1"/>
        <v>2193</v>
      </c>
      <c r="I32" s="35">
        <f>(774.14*1.16)*8</f>
        <v>7184.0191999999997</v>
      </c>
      <c r="J32" s="17" t="s">
        <v>19</v>
      </c>
      <c r="K32" s="36">
        <f t="shared" si="2"/>
        <v>59.866826666666668</v>
      </c>
      <c r="L32" s="36">
        <f t="shared" si="0"/>
        <v>4316.3161933150686</v>
      </c>
    </row>
    <row r="33" spans="2:14" x14ac:dyDescent="0.2">
      <c r="B33" s="16"/>
      <c r="C33" s="17"/>
      <c r="D33" s="18"/>
      <c r="E33" s="31" t="s">
        <v>50</v>
      </c>
      <c r="F33" s="32" t="s">
        <v>51</v>
      </c>
      <c r="G33" s="33">
        <v>42368</v>
      </c>
      <c r="H33" s="34">
        <f t="shared" si="1"/>
        <v>2193</v>
      </c>
      <c r="I33" s="35">
        <f>1636.21*1.16</f>
        <v>1898.0036</v>
      </c>
      <c r="J33" s="17" t="s">
        <v>19</v>
      </c>
      <c r="K33" s="36">
        <f t="shared" si="2"/>
        <v>15.816696666666667</v>
      </c>
      <c r="L33" s="36">
        <f t="shared" si="0"/>
        <v>1140.3621629589043</v>
      </c>
    </row>
    <row r="34" spans="2:14" x14ac:dyDescent="0.2">
      <c r="B34" s="16"/>
      <c r="C34" s="17"/>
      <c r="D34" s="18"/>
      <c r="E34" s="31" t="s">
        <v>52</v>
      </c>
      <c r="F34" s="32" t="s">
        <v>53</v>
      </c>
      <c r="G34" s="33">
        <v>42368</v>
      </c>
      <c r="H34" s="34">
        <f t="shared" si="1"/>
        <v>2193</v>
      </c>
      <c r="I34" s="35">
        <f>1463.79*1.16</f>
        <v>1697.9963999999998</v>
      </c>
      <c r="J34" s="17" t="s">
        <v>19</v>
      </c>
      <c r="K34" s="36">
        <f t="shared" si="2"/>
        <v>14.149969999999998</v>
      </c>
      <c r="L34" s="36">
        <f t="shared" si="0"/>
        <v>1020.193453479452</v>
      </c>
      <c r="M34" s="37" t="s">
        <v>0</v>
      </c>
    </row>
    <row r="35" spans="2:14" x14ac:dyDescent="0.2">
      <c r="B35" s="16"/>
      <c r="C35" s="17"/>
      <c r="D35" s="18"/>
      <c r="E35" s="31" t="s">
        <v>47</v>
      </c>
      <c r="F35" s="32" t="s">
        <v>54</v>
      </c>
      <c r="G35" s="33">
        <v>42368</v>
      </c>
      <c r="H35" s="34">
        <f t="shared" si="1"/>
        <v>2193</v>
      </c>
      <c r="I35" s="35">
        <f>2067.24*1.16</f>
        <v>2397.9983999999995</v>
      </c>
      <c r="J35" s="17" t="s">
        <v>19</v>
      </c>
      <c r="K35" s="36">
        <f t="shared" si="2"/>
        <v>19.983319999999996</v>
      </c>
      <c r="L35" s="36">
        <f t="shared" si="0"/>
        <v>1440.7699975890409</v>
      </c>
      <c r="M35" s="38" t="s">
        <v>0</v>
      </c>
    </row>
    <row r="36" spans="2:14" ht="36" x14ac:dyDescent="0.2">
      <c r="B36" s="16"/>
      <c r="C36" s="17"/>
      <c r="D36" s="18"/>
      <c r="E36" s="20" t="s">
        <v>55</v>
      </c>
      <c r="F36" s="21" t="s">
        <v>56</v>
      </c>
      <c r="G36" s="22">
        <v>38803</v>
      </c>
      <c r="H36" s="23">
        <f t="shared" si="1"/>
        <v>5758</v>
      </c>
      <c r="I36" s="24">
        <v>4000</v>
      </c>
      <c r="J36" s="25" t="s">
        <v>19</v>
      </c>
      <c r="K36" s="26">
        <v>0</v>
      </c>
      <c r="L36" s="26">
        <f t="shared" si="0"/>
        <v>6310.1369863013697</v>
      </c>
    </row>
    <row r="37" spans="2:14" ht="36" x14ac:dyDescent="0.2">
      <c r="B37" s="16"/>
      <c r="C37" s="17"/>
      <c r="D37" s="18"/>
      <c r="E37" s="20" t="s">
        <v>57</v>
      </c>
      <c r="F37" s="21" t="s">
        <v>58</v>
      </c>
      <c r="G37" s="22">
        <v>38803</v>
      </c>
      <c r="H37" s="23">
        <f t="shared" si="1"/>
        <v>5758</v>
      </c>
      <c r="I37" s="24">
        <v>4820.8</v>
      </c>
      <c r="J37" s="25" t="s">
        <v>19</v>
      </c>
      <c r="K37" s="26">
        <v>0</v>
      </c>
      <c r="L37" s="26">
        <f t="shared" si="0"/>
        <v>7604.9770958904119</v>
      </c>
    </row>
    <row r="38" spans="2:14" ht="36" x14ac:dyDescent="0.2">
      <c r="B38" s="16"/>
      <c r="C38" s="17"/>
      <c r="D38" s="18"/>
      <c r="E38" s="20" t="s">
        <v>59</v>
      </c>
      <c r="F38" s="21" t="s">
        <v>58</v>
      </c>
      <c r="G38" s="22">
        <v>39246</v>
      </c>
      <c r="H38" s="23">
        <f t="shared" si="1"/>
        <v>5315</v>
      </c>
      <c r="I38" s="24">
        <v>4820.8</v>
      </c>
      <c r="J38" s="25" t="s">
        <v>19</v>
      </c>
      <c r="K38" s="26">
        <v>0</v>
      </c>
      <c r="L38" s="26">
        <f t="shared" si="0"/>
        <v>7019.8772602739737</v>
      </c>
    </row>
    <row r="39" spans="2:14" ht="36" hidden="1" x14ac:dyDescent="0.2">
      <c r="B39" s="16"/>
      <c r="C39" s="17"/>
      <c r="D39" s="18"/>
      <c r="E39" s="39" t="s">
        <v>60</v>
      </c>
      <c r="F39" s="40" t="s">
        <v>61</v>
      </c>
      <c r="G39" s="41"/>
      <c r="H39" s="41"/>
      <c r="I39" s="42">
        <v>700</v>
      </c>
      <c r="J39" s="8"/>
      <c r="K39" s="8"/>
      <c r="L39" s="43"/>
    </row>
    <row r="40" spans="2:14" x14ac:dyDescent="0.2">
      <c r="B40" s="16"/>
      <c r="C40" s="17"/>
      <c r="D40" s="18"/>
      <c r="E40" s="31" t="s">
        <v>0</v>
      </c>
      <c r="F40" s="32" t="s">
        <v>62</v>
      </c>
      <c r="G40" s="33">
        <v>42423</v>
      </c>
      <c r="H40" s="34">
        <f t="shared" ref="H40:H48" si="3">L$6-G40</f>
        <v>2138</v>
      </c>
      <c r="I40" s="35">
        <f>(3510.2-75.13)*1.16</f>
        <v>3984.6811999999995</v>
      </c>
      <c r="J40" s="17" t="s">
        <v>19</v>
      </c>
      <c r="K40" s="36">
        <f t="shared" ref="K40:K48" si="4">I40*0.1/12</f>
        <v>33.205676666666669</v>
      </c>
      <c r="L40" s="36">
        <f t="shared" ref="L40:L48" si="5">(I40*0.1)/365*H40</f>
        <v>2334.0406590684929</v>
      </c>
      <c r="M40" s="38" t="s">
        <v>0</v>
      </c>
    </row>
    <row r="41" spans="2:14" ht="24" x14ac:dyDescent="0.2">
      <c r="B41" s="16"/>
      <c r="C41" s="17"/>
      <c r="D41" s="18"/>
      <c r="E41" s="39"/>
      <c r="F41" s="40" t="s">
        <v>63</v>
      </c>
      <c r="G41" s="44">
        <v>42423</v>
      </c>
      <c r="H41" s="34">
        <f t="shared" si="3"/>
        <v>2138</v>
      </c>
      <c r="I41" s="35">
        <f>(3173.08-75.13)*1.16</f>
        <v>3593.6219999999994</v>
      </c>
      <c r="J41" s="17" t="s">
        <v>19</v>
      </c>
      <c r="K41" s="36">
        <f t="shared" si="4"/>
        <v>29.946849999999998</v>
      </c>
      <c r="L41" s="36">
        <f t="shared" si="5"/>
        <v>2104.9763934246575</v>
      </c>
    </row>
    <row r="42" spans="2:14" x14ac:dyDescent="0.2">
      <c r="B42" s="16"/>
      <c r="C42" s="17"/>
      <c r="D42" s="18"/>
      <c r="E42" s="39"/>
      <c r="F42" s="32" t="s">
        <v>64</v>
      </c>
      <c r="G42" s="33">
        <v>42452</v>
      </c>
      <c r="H42" s="34">
        <f t="shared" si="3"/>
        <v>2109</v>
      </c>
      <c r="I42" s="35">
        <f>(965.7-28.68)*1.16</f>
        <v>1086.9431999999999</v>
      </c>
      <c r="J42" s="17" t="s">
        <v>19</v>
      </c>
      <c r="K42" s="36">
        <f t="shared" si="4"/>
        <v>9.0578599999999998</v>
      </c>
      <c r="L42" s="36">
        <f t="shared" si="5"/>
        <v>628.04471473972615</v>
      </c>
      <c r="M42" t="s">
        <v>0</v>
      </c>
    </row>
    <row r="43" spans="2:14" ht="24" x14ac:dyDescent="0.2">
      <c r="B43" s="16"/>
      <c r="C43" s="17"/>
      <c r="D43" s="18"/>
      <c r="E43" s="39"/>
      <c r="F43" s="40" t="s">
        <v>65</v>
      </c>
      <c r="G43" s="44">
        <v>42452</v>
      </c>
      <c r="H43" s="34">
        <f t="shared" si="3"/>
        <v>2109</v>
      </c>
      <c r="I43" s="35">
        <f>(1586.54-28.68)*1.16</f>
        <v>1807.1175999999998</v>
      </c>
      <c r="J43" s="17" t="s">
        <v>19</v>
      </c>
      <c r="K43" s="36">
        <f t="shared" si="4"/>
        <v>15.059313333333334</v>
      </c>
      <c r="L43" s="36">
        <f t="shared" si="5"/>
        <v>1044.16740230137</v>
      </c>
      <c r="M43" s="27" t="s">
        <v>0</v>
      </c>
      <c r="N43" t="s">
        <v>0</v>
      </c>
    </row>
    <row r="44" spans="2:14" ht="24" x14ac:dyDescent="0.2">
      <c r="B44" s="16"/>
      <c r="C44" s="17"/>
      <c r="D44" s="18"/>
      <c r="E44" s="39"/>
      <c r="F44" s="40" t="s">
        <v>65</v>
      </c>
      <c r="G44" s="44">
        <v>42661</v>
      </c>
      <c r="H44" s="34">
        <f t="shared" si="3"/>
        <v>1900</v>
      </c>
      <c r="I44" s="45">
        <v>1748</v>
      </c>
      <c r="J44" s="17" t="s">
        <v>19</v>
      </c>
      <c r="K44" s="36">
        <f t="shared" si="4"/>
        <v>14.566666666666668</v>
      </c>
      <c r="L44" s="36">
        <f t="shared" si="5"/>
        <v>909.91780821917814</v>
      </c>
      <c r="M44" s="27"/>
    </row>
    <row r="45" spans="2:14" x14ac:dyDescent="0.2">
      <c r="B45" s="16"/>
      <c r="C45" s="17"/>
      <c r="D45" s="18"/>
      <c r="E45" s="39"/>
      <c r="F45" s="40" t="s">
        <v>66</v>
      </c>
      <c r="G45" s="44">
        <v>42689</v>
      </c>
      <c r="H45" s="34">
        <f t="shared" si="3"/>
        <v>1872</v>
      </c>
      <c r="I45" s="45">
        <v>13197</v>
      </c>
      <c r="J45" s="17" t="s">
        <v>19</v>
      </c>
      <c r="K45" s="36">
        <f t="shared" si="4"/>
        <v>109.97500000000001</v>
      </c>
      <c r="L45" s="36">
        <f t="shared" si="5"/>
        <v>6768.4339726027401</v>
      </c>
      <c r="M45" s="27"/>
    </row>
    <row r="46" spans="2:14" x14ac:dyDescent="0.2">
      <c r="B46" s="16"/>
      <c r="C46" s="17"/>
      <c r="D46" s="18"/>
      <c r="E46" s="39"/>
      <c r="F46" s="40" t="s">
        <v>67</v>
      </c>
      <c r="G46" s="44">
        <v>42810</v>
      </c>
      <c r="H46" s="34">
        <f t="shared" si="3"/>
        <v>1751</v>
      </c>
      <c r="I46" s="45">
        <v>2268.96</v>
      </c>
      <c r="J46" s="17" t="s">
        <v>19</v>
      </c>
      <c r="K46" s="36">
        <f t="shared" si="4"/>
        <v>18.908000000000001</v>
      </c>
      <c r="L46" s="36">
        <f t="shared" si="5"/>
        <v>1088.4791671232877</v>
      </c>
      <c r="M46" s="27"/>
    </row>
    <row r="47" spans="2:14" x14ac:dyDescent="0.2">
      <c r="B47" s="16"/>
      <c r="C47" s="17"/>
      <c r="D47" s="18"/>
      <c r="E47" s="39"/>
      <c r="F47" s="40" t="s">
        <v>68</v>
      </c>
      <c r="G47" s="44">
        <v>42822</v>
      </c>
      <c r="H47" s="34">
        <f t="shared" si="3"/>
        <v>1739</v>
      </c>
      <c r="I47" s="45">
        <v>2198</v>
      </c>
      <c r="J47" s="17" t="s">
        <v>19</v>
      </c>
      <c r="K47" s="36">
        <f t="shared" si="4"/>
        <v>18.316666666666666</v>
      </c>
      <c r="L47" s="36">
        <f t="shared" si="5"/>
        <v>1047.2115068493151</v>
      </c>
      <c r="M47" s="27"/>
    </row>
    <row r="48" spans="2:14" x14ac:dyDescent="0.2">
      <c r="B48" s="16"/>
      <c r="C48" s="17"/>
      <c r="D48" s="18"/>
      <c r="E48" s="39"/>
      <c r="F48" s="40" t="s">
        <v>69</v>
      </c>
      <c r="G48" s="44">
        <v>43091</v>
      </c>
      <c r="H48" s="34">
        <f t="shared" si="3"/>
        <v>1470</v>
      </c>
      <c r="I48" s="45">
        <v>7490</v>
      </c>
      <c r="J48" s="17" t="s">
        <v>19</v>
      </c>
      <c r="K48" s="46">
        <f t="shared" si="4"/>
        <v>62.416666666666664</v>
      </c>
      <c r="L48" s="46">
        <f t="shared" si="5"/>
        <v>3016.5205479452056</v>
      </c>
      <c r="M48" s="27"/>
    </row>
    <row r="49" spans="2:13" ht="13.5" thickBot="1" x14ac:dyDescent="0.25">
      <c r="B49" s="16"/>
      <c r="C49" s="17"/>
      <c r="D49" s="18"/>
      <c r="E49" s="31"/>
      <c r="F49" s="32" t="s">
        <v>0</v>
      </c>
      <c r="G49" s="47" t="s">
        <v>70</v>
      </c>
      <c r="H49" s="48"/>
      <c r="I49" s="49">
        <f>SUM(I10:I48)</f>
        <v>169306.29159999997</v>
      </c>
      <c r="J49" s="49" t="s">
        <v>0</v>
      </c>
      <c r="K49" s="49">
        <f>SUM(K29:K48)</f>
        <v>589.01909666666666</v>
      </c>
      <c r="L49" s="49">
        <f>SUM(L29:L48)</f>
        <v>63101.024746739735</v>
      </c>
    </row>
    <row r="50" spans="2:13" ht="13.5" thickTop="1" x14ac:dyDescent="0.2">
      <c r="H50" s="37" t="s">
        <v>0</v>
      </c>
    </row>
    <row r="51" spans="2:13" x14ac:dyDescent="0.2">
      <c r="B51" s="16" t="s">
        <v>71</v>
      </c>
      <c r="C51" s="17" t="s">
        <v>72</v>
      </c>
      <c r="D51" s="19">
        <v>515</v>
      </c>
      <c r="E51" s="19"/>
      <c r="F51" s="50" t="s">
        <v>73</v>
      </c>
      <c r="G51" s="51"/>
      <c r="H51" s="51"/>
      <c r="I51" s="35"/>
      <c r="J51" s="35"/>
      <c r="K51" s="35"/>
      <c r="L51" s="35"/>
    </row>
    <row r="52" spans="2:13" ht="24" x14ac:dyDescent="0.2">
      <c r="B52" s="16"/>
      <c r="C52" s="17"/>
      <c r="D52" s="19"/>
      <c r="E52" s="52" t="s">
        <v>74</v>
      </c>
      <c r="F52" s="53" t="s">
        <v>75</v>
      </c>
      <c r="G52" s="54">
        <v>41089</v>
      </c>
      <c r="H52" s="23">
        <f t="shared" ref="H52:H77" si="6">L$6-G52</f>
        <v>3472</v>
      </c>
      <c r="I52" s="55">
        <v>15343.97</v>
      </c>
      <c r="J52" s="25" t="s">
        <v>76</v>
      </c>
      <c r="K52" s="26">
        <v>0</v>
      </c>
      <c r="L52" s="26">
        <f>(I52*0.333)/365*H52</f>
        <v>48603.643448547948</v>
      </c>
    </row>
    <row r="53" spans="2:13" ht="36" x14ac:dyDescent="0.2">
      <c r="B53" s="16"/>
      <c r="C53" s="17"/>
      <c r="D53" s="19"/>
      <c r="E53" s="52" t="s">
        <v>77</v>
      </c>
      <c r="F53" s="53" t="s">
        <v>78</v>
      </c>
      <c r="G53" s="54">
        <v>40885</v>
      </c>
      <c r="H53" s="23">
        <f t="shared" si="6"/>
        <v>3676</v>
      </c>
      <c r="I53" s="55">
        <v>18689.599999999999</v>
      </c>
      <c r="J53" s="25" t="s">
        <v>76</v>
      </c>
      <c r="K53" s="26">
        <v>0</v>
      </c>
      <c r="L53" s="26">
        <v>0</v>
      </c>
    </row>
    <row r="54" spans="2:13" ht="36" x14ac:dyDescent="0.2">
      <c r="B54" s="16"/>
      <c r="C54" s="17"/>
      <c r="D54" s="19"/>
      <c r="E54" s="52" t="s">
        <v>79</v>
      </c>
      <c r="F54" s="53" t="s">
        <v>80</v>
      </c>
      <c r="G54" s="54">
        <v>40885</v>
      </c>
      <c r="H54" s="23">
        <f t="shared" si="6"/>
        <v>3676</v>
      </c>
      <c r="I54" s="55">
        <v>6947.83</v>
      </c>
      <c r="J54" s="25" t="s">
        <v>76</v>
      </c>
      <c r="K54" s="26">
        <v>0</v>
      </c>
      <c r="L54" s="26">
        <v>0</v>
      </c>
    </row>
    <row r="55" spans="2:13" x14ac:dyDescent="0.2">
      <c r="B55" s="16"/>
      <c r="C55" s="17"/>
      <c r="D55" s="19"/>
      <c r="E55" s="52" t="s">
        <v>81</v>
      </c>
      <c r="F55" s="53" t="s">
        <v>82</v>
      </c>
      <c r="G55" s="54">
        <v>41487</v>
      </c>
      <c r="H55" s="23">
        <f t="shared" si="6"/>
        <v>3074</v>
      </c>
      <c r="I55" s="55">
        <v>6650</v>
      </c>
      <c r="J55" s="25" t="s">
        <v>76</v>
      </c>
      <c r="K55" s="26">
        <v>0</v>
      </c>
      <c r="L55" s="26">
        <f t="shared" ref="L55:L77" si="7">(I55*0.333)/365*H55</f>
        <v>18649.915890410961</v>
      </c>
    </row>
    <row r="56" spans="2:13" x14ac:dyDescent="0.2">
      <c r="B56" s="16"/>
      <c r="C56" s="17"/>
      <c r="D56" s="19"/>
      <c r="E56" s="52" t="s">
        <v>83</v>
      </c>
      <c r="F56" s="53" t="s">
        <v>82</v>
      </c>
      <c r="G56" s="54">
        <v>41487</v>
      </c>
      <c r="H56" s="23">
        <f t="shared" si="6"/>
        <v>3074</v>
      </c>
      <c r="I56" s="55">
        <v>6650</v>
      </c>
      <c r="J56" s="25" t="s">
        <v>76</v>
      </c>
      <c r="K56" s="26">
        <v>0</v>
      </c>
      <c r="L56" s="26">
        <f t="shared" si="7"/>
        <v>18649.915890410961</v>
      </c>
    </row>
    <row r="57" spans="2:13" ht="24" x14ac:dyDescent="0.2">
      <c r="B57" s="16"/>
      <c r="C57" s="17"/>
      <c r="D57" s="19"/>
      <c r="E57" s="52" t="s">
        <v>84</v>
      </c>
      <c r="F57" s="53" t="s">
        <v>85</v>
      </c>
      <c r="G57" s="54">
        <v>41535</v>
      </c>
      <c r="H57" s="23">
        <f t="shared" si="6"/>
        <v>3026</v>
      </c>
      <c r="I57" s="55">
        <v>6650</v>
      </c>
      <c r="J57" s="25" t="s">
        <v>76</v>
      </c>
      <c r="K57" s="26">
        <v>0</v>
      </c>
      <c r="L57" s="26">
        <f t="shared" si="7"/>
        <v>18358.700547945209</v>
      </c>
    </row>
    <row r="58" spans="2:13" ht="24" x14ac:dyDescent="0.2">
      <c r="B58" s="16"/>
      <c r="C58" s="17"/>
      <c r="D58" s="19"/>
      <c r="E58" s="52" t="s">
        <v>86</v>
      </c>
      <c r="F58" s="53" t="s">
        <v>87</v>
      </c>
      <c r="G58" s="54">
        <v>41778</v>
      </c>
      <c r="H58" s="23">
        <f t="shared" si="6"/>
        <v>2783</v>
      </c>
      <c r="I58" s="55">
        <f>21550.86*1.16</f>
        <v>24998.997599999999</v>
      </c>
      <c r="J58" s="25" t="s">
        <v>76</v>
      </c>
      <c r="K58" s="26">
        <v>0</v>
      </c>
      <c r="L58" s="26">
        <f t="shared" si="7"/>
        <v>63472.728868017541</v>
      </c>
    </row>
    <row r="59" spans="2:13" x14ac:dyDescent="0.2">
      <c r="B59" s="16"/>
      <c r="C59" s="17"/>
      <c r="D59" s="19"/>
      <c r="E59" s="52" t="s">
        <v>86</v>
      </c>
      <c r="F59" s="53" t="s">
        <v>88</v>
      </c>
      <c r="G59" s="54">
        <v>41778</v>
      </c>
      <c r="H59" s="23">
        <f t="shared" si="6"/>
        <v>2783</v>
      </c>
      <c r="I59" s="55">
        <f>13792.24*1.16</f>
        <v>15998.998399999999</v>
      </c>
      <c r="J59" s="25" t="s">
        <v>76</v>
      </c>
      <c r="K59" s="26">
        <v>0</v>
      </c>
      <c r="L59" s="26">
        <f t="shared" si="7"/>
        <v>40621.632269089314</v>
      </c>
    </row>
    <row r="60" spans="2:13" x14ac:dyDescent="0.2">
      <c r="B60" s="16"/>
      <c r="C60" s="17"/>
      <c r="D60" s="19"/>
      <c r="E60" s="52" t="s">
        <v>84</v>
      </c>
      <c r="F60" s="53" t="s">
        <v>89</v>
      </c>
      <c r="G60" s="54">
        <v>41789</v>
      </c>
      <c r="H60" s="23">
        <f t="shared" si="6"/>
        <v>2772</v>
      </c>
      <c r="I60" s="55">
        <f>13275*1.16</f>
        <v>15398.999999999998</v>
      </c>
      <c r="J60" s="25" t="s">
        <v>76</v>
      </c>
      <c r="K60" s="26">
        <v>0</v>
      </c>
      <c r="L60" s="26">
        <f t="shared" si="7"/>
        <v>38943.691298630132</v>
      </c>
      <c r="M60" t="s">
        <v>0</v>
      </c>
    </row>
    <row r="61" spans="2:13" x14ac:dyDescent="0.2">
      <c r="B61" s="16"/>
      <c r="C61" s="17"/>
      <c r="D61" s="19"/>
      <c r="E61" s="52" t="s">
        <v>84</v>
      </c>
      <c r="F61" s="53" t="s">
        <v>89</v>
      </c>
      <c r="G61" s="54">
        <v>41789</v>
      </c>
      <c r="H61" s="23">
        <f t="shared" si="6"/>
        <v>2772</v>
      </c>
      <c r="I61" s="55">
        <f>13275*1.16</f>
        <v>15398.999999999998</v>
      </c>
      <c r="J61" s="25" t="s">
        <v>76</v>
      </c>
      <c r="K61" s="26">
        <v>0</v>
      </c>
      <c r="L61" s="26">
        <f t="shared" si="7"/>
        <v>38943.691298630132</v>
      </c>
    </row>
    <row r="62" spans="2:13" x14ac:dyDescent="0.2">
      <c r="B62" s="16"/>
      <c r="C62" s="17"/>
      <c r="D62" s="19"/>
      <c r="E62" s="52" t="s">
        <v>90</v>
      </c>
      <c r="F62" s="53" t="s">
        <v>89</v>
      </c>
      <c r="G62" s="54">
        <v>41789</v>
      </c>
      <c r="H62" s="23">
        <f t="shared" si="6"/>
        <v>2772</v>
      </c>
      <c r="I62" s="55">
        <f>13275*1.16</f>
        <v>15398.999999999998</v>
      </c>
      <c r="J62" s="25" t="s">
        <v>76</v>
      </c>
      <c r="K62" s="26">
        <v>0</v>
      </c>
      <c r="L62" s="26">
        <f t="shared" si="7"/>
        <v>38943.691298630132</v>
      </c>
    </row>
    <row r="63" spans="2:13" x14ac:dyDescent="0.2">
      <c r="B63" s="16"/>
      <c r="C63" s="17"/>
      <c r="D63" s="19"/>
      <c r="E63" s="52" t="s">
        <v>90</v>
      </c>
      <c r="F63" s="53" t="s">
        <v>89</v>
      </c>
      <c r="G63" s="54">
        <v>41789</v>
      </c>
      <c r="H63" s="23">
        <f t="shared" si="6"/>
        <v>2772</v>
      </c>
      <c r="I63" s="55">
        <f>13275*1.16</f>
        <v>15398.999999999998</v>
      </c>
      <c r="J63" s="25" t="s">
        <v>76</v>
      </c>
      <c r="K63" s="26">
        <v>0</v>
      </c>
      <c r="L63" s="26">
        <f t="shared" si="7"/>
        <v>38943.691298630132</v>
      </c>
    </row>
    <row r="64" spans="2:13" x14ac:dyDescent="0.2">
      <c r="B64" s="16"/>
      <c r="C64" s="17"/>
      <c r="D64" s="19"/>
      <c r="E64" s="52" t="s">
        <v>91</v>
      </c>
      <c r="F64" s="53" t="s">
        <v>92</v>
      </c>
      <c r="G64" s="54">
        <v>41872</v>
      </c>
      <c r="H64" s="23">
        <f t="shared" si="6"/>
        <v>2689</v>
      </c>
      <c r="I64" s="55">
        <f>13275*1.16</f>
        <v>15398.999999999998</v>
      </c>
      <c r="J64" s="25" t="s">
        <v>76</v>
      </c>
      <c r="K64" s="26">
        <v>0</v>
      </c>
      <c r="L64" s="26">
        <f t="shared" si="7"/>
        <v>37777.628391780818</v>
      </c>
    </row>
    <row r="65" spans="2:16" ht="36" x14ac:dyDescent="0.2">
      <c r="B65" s="16"/>
      <c r="C65" s="17"/>
      <c r="D65" s="19"/>
      <c r="E65" s="52" t="s">
        <v>93</v>
      </c>
      <c r="F65" s="53" t="s">
        <v>94</v>
      </c>
      <c r="G65" s="54">
        <v>40885</v>
      </c>
      <c r="H65" s="23">
        <f t="shared" si="6"/>
        <v>3676</v>
      </c>
      <c r="I65" s="55">
        <v>4271</v>
      </c>
      <c r="J65" s="25" t="s">
        <v>76</v>
      </c>
      <c r="K65" s="26">
        <v>0</v>
      </c>
      <c r="L65" s="26">
        <f t="shared" si="7"/>
        <v>14323.740460273975</v>
      </c>
    </row>
    <row r="66" spans="2:16" ht="36" x14ac:dyDescent="0.2">
      <c r="B66" s="16"/>
      <c r="C66" s="17"/>
      <c r="D66" s="19"/>
      <c r="E66" s="52" t="s">
        <v>95</v>
      </c>
      <c r="F66" s="53" t="s">
        <v>96</v>
      </c>
      <c r="G66" s="54">
        <v>40429</v>
      </c>
      <c r="H66" s="23">
        <f t="shared" si="6"/>
        <v>4132</v>
      </c>
      <c r="I66" s="55">
        <v>4195</v>
      </c>
      <c r="J66" s="25" t="s">
        <v>76</v>
      </c>
      <c r="K66" s="26">
        <v>0</v>
      </c>
      <c r="L66" s="26">
        <f t="shared" si="7"/>
        <v>15814.069643835619</v>
      </c>
    </row>
    <row r="67" spans="2:16" ht="36" x14ac:dyDescent="0.2">
      <c r="B67" s="16"/>
      <c r="C67" s="17"/>
      <c r="D67" s="19"/>
      <c r="E67" s="52" t="s">
        <v>97</v>
      </c>
      <c r="F67" s="53" t="s">
        <v>98</v>
      </c>
      <c r="G67" s="54">
        <v>41225</v>
      </c>
      <c r="H67" s="23">
        <f t="shared" si="6"/>
        <v>3336</v>
      </c>
      <c r="I67" s="55">
        <v>3950</v>
      </c>
      <c r="J67" s="25" t="s">
        <v>76</v>
      </c>
      <c r="K67" s="26">
        <v>0</v>
      </c>
      <c r="L67" s="26">
        <f t="shared" si="7"/>
        <v>12021.938630136987</v>
      </c>
    </row>
    <row r="68" spans="2:16" ht="38.25" x14ac:dyDescent="0.2">
      <c r="B68" s="16" t="s">
        <v>0</v>
      </c>
      <c r="C68" s="17"/>
      <c r="D68" s="19"/>
      <c r="E68" s="56" t="s">
        <v>99</v>
      </c>
      <c r="F68" s="53" t="s">
        <v>100</v>
      </c>
      <c r="G68" s="57">
        <v>41396</v>
      </c>
      <c r="H68" s="23">
        <f t="shared" si="6"/>
        <v>3165</v>
      </c>
      <c r="I68" s="58">
        <v>4200</v>
      </c>
      <c r="J68" s="25" t="s">
        <v>76</v>
      </c>
      <c r="K68" s="26">
        <v>0</v>
      </c>
      <c r="L68" s="26">
        <f t="shared" si="7"/>
        <v>12127.586301369864</v>
      </c>
      <c r="O68" s="38" t="s">
        <v>0</v>
      </c>
      <c r="P68" s="38" t="s">
        <v>0</v>
      </c>
    </row>
    <row r="69" spans="2:16" x14ac:dyDescent="0.2">
      <c r="B69" s="16"/>
      <c r="C69" s="17"/>
      <c r="D69" s="19"/>
      <c r="E69" s="59" t="s">
        <v>86</v>
      </c>
      <c r="F69" s="53" t="s">
        <v>101</v>
      </c>
      <c r="G69" s="57">
        <v>42369</v>
      </c>
      <c r="H69" s="23">
        <f t="shared" si="6"/>
        <v>2192</v>
      </c>
      <c r="I69" s="55">
        <f>17635.9*1.16</f>
        <v>20457.644</v>
      </c>
      <c r="J69" s="25" t="s">
        <v>76</v>
      </c>
      <c r="K69" s="26">
        <v>0</v>
      </c>
      <c r="L69" s="26">
        <f t="shared" si="7"/>
        <v>40911.700906257538</v>
      </c>
      <c r="O69" s="38"/>
      <c r="P69" s="38"/>
    </row>
    <row r="70" spans="2:16" x14ac:dyDescent="0.2">
      <c r="B70" s="16"/>
      <c r="C70" s="17"/>
      <c r="D70" s="19"/>
      <c r="E70" s="59" t="s">
        <v>86</v>
      </c>
      <c r="F70" s="53" t="s">
        <v>102</v>
      </c>
      <c r="G70" s="57">
        <v>42369</v>
      </c>
      <c r="H70" s="23">
        <f t="shared" si="6"/>
        <v>2192</v>
      </c>
      <c r="I70" s="55">
        <f>22117.1*1.16</f>
        <v>25655.835999999996</v>
      </c>
      <c r="J70" s="25" t="s">
        <v>76</v>
      </c>
      <c r="K70" s="26">
        <v>0</v>
      </c>
      <c r="L70" s="26">
        <f t="shared" si="7"/>
        <v>51307.17344245479</v>
      </c>
      <c r="O70" s="38"/>
      <c r="P70" s="38"/>
    </row>
    <row r="71" spans="2:16" x14ac:dyDescent="0.2">
      <c r="B71" s="16"/>
      <c r="C71" s="17"/>
      <c r="D71" s="19"/>
      <c r="E71" s="59" t="s">
        <v>103</v>
      </c>
      <c r="F71" s="53" t="s">
        <v>101</v>
      </c>
      <c r="G71" s="57">
        <v>42369</v>
      </c>
      <c r="H71" s="23">
        <f t="shared" si="6"/>
        <v>2192</v>
      </c>
      <c r="I71" s="55">
        <f>17635.9*1.16</f>
        <v>20457.644</v>
      </c>
      <c r="J71" s="25" t="s">
        <v>76</v>
      </c>
      <c r="K71" s="26">
        <v>0</v>
      </c>
      <c r="L71" s="26">
        <f t="shared" si="7"/>
        <v>40911.700906257538</v>
      </c>
      <c r="O71" s="38"/>
      <c r="P71" s="38"/>
    </row>
    <row r="72" spans="2:16" x14ac:dyDescent="0.2">
      <c r="B72" s="16"/>
      <c r="C72" s="17"/>
      <c r="D72" s="19"/>
      <c r="E72" s="59" t="s">
        <v>81</v>
      </c>
      <c r="F72" s="53" t="s">
        <v>104</v>
      </c>
      <c r="G72" s="57">
        <v>42369</v>
      </c>
      <c r="H72" s="23">
        <f t="shared" si="6"/>
        <v>2192</v>
      </c>
      <c r="I72" s="55">
        <f>19653*1.16</f>
        <v>22797.48</v>
      </c>
      <c r="J72" s="25" t="s">
        <v>76</v>
      </c>
      <c r="K72" s="26">
        <v>0</v>
      </c>
      <c r="L72" s="26">
        <f t="shared" si="7"/>
        <v>45590.962633643838</v>
      </c>
      <c r="O72" s="38"/>
      <c r="P72" s="38"/>
    </row>
    <row r="73" spans="2:16" x14ac:dyDescent="0.2">
      <c r="B73" s="16"/>
      <c r="C73" s="17"/>
      <c r="D73" s="19"/>
      <c r="E73" s="59" t="s">
        <v>81</v>
      </c>
      <c r="F73" s="53" t="s">
        <v>102</v>
      </c>
      <c r="G73" s="57">
        <v>42369</v>
      </c>
      <c r="H73" s="23">
        <f t="shared" si="6"/>
        <v>2192</v>
      </c>
      <c r="I73" s="55">
        <f>22117.1*1.16</f>
        <v>25655.835999999996</v>
      </c>
      <c r="J73" s="25" t="s">
        <v>76</v>
      </c>
      <c r="K73" s="26">
        <v>0</v>
      </c>
      <c r="L73" s="26">
        <f t="shared" si="7"/>
        <v>51307.17344245479</v>
      </c>
      <c r="O73" s="38"/>
      <c r="P73" s="38"/>
    </row>
    <row r="74" spans="2:16" x14ac:dyDescent="0.2">
      <c r="B74" s="16"/>
      <c r="C74" s="17"/>
      <c r="D74" s="19"/>
      <c r="E74" s="59"/>
      <c r="F74" s="53" t="s">
        <v>105</v>
      </c>
      <c r="G74" s="57">
        <v>42634</v>
      </c>
      <c r="H74" s="23">
        <f t="shared" si="6"/>
        <v>1927</v>
      </c>
      <c r="I74" s="55">
        <v>3499</v>
      </c>
      <c r="J74" s="25" t="s">
        <v>76</v>
      </c>
      <c r="K74" s="26">
        <v>0</v>
      </c>
      <c r="L74" s="26">
        <f t="shared" si="7"/>
        <v>6151.4433123287681</v>
      </c>
      <c r="O74" s="38"/>
      <c r="P74" s="38"/>
    </row>
    <row r="75" spans="2:16" x14ac:dyDescent="0.2">
      <c r="B75" s="16"/>
      <c r="C75" s="17"/>
      <c r="D75" s="19"/>
      <c r="E75" s="59"/>
      <c r="F75" s="53" t="s">
        <v>106</v>
      </c>
      <c r="G75" s="57">
        <v>42852</v>
      </c>
      <c r="H75" s="60">
        <f t="shared" si="6"/>
        <v>1709</v>
      </c>
      <c r="I75" s="55">
        <v>3270</v>
      </c>
      <c r="J75" s="25" t="s">
        <v>76</v>
      </c>
      <c r="K75" s="26">
        <v>0</v>
      </c>
      <c r="L75" s="26">
        <f t="shared" si="7"/>
        <v>5098.4854520547951</v>
      </c>
      <c r="O75" s="38"/>
      <c r="P75" s="38"/>
    </row>
    <row r="76" spans="2:16" x14ac:dyDescent="0.2">
      <c r="B76" s="16"/>
      <c r="C76" s="17"/>
      <c r="D76" s="19"/>
      <c r="E76" s="61" t="s">
        <v>81</v>
      </c>
      <c r="F76" s="62" t="s">
        <v>107</v>
      </c>
      <c r="G76" s="63">
        <v>44236</v>
      </c>
      <c r="H76" s="64">
        <f t="shared" si="6"/>
        <v>325</v>
      </c>
      <c r="I76" s="65">
        <v>18980</v>
      </c>
      <c r="J76" s="66" t="s">
        <v>76</v>
      </c>
      <c r="K76" s="36">
        <f>I76*0.33/12</f>
        <v>521.95000000000005</v>
      </c>
      <c r="L76" s="67">
        <f t="shared" si="7"/>
        <v>5627.7</v>
      </c>
      <c r="O76" s="38"/>
      <c r="P76" s="38"/>
    </row>
    <row r="77" spans="2:16" x14ac:dyDescent="0.2">
      <c r="B77" s="16"/>
      <c r="C77" s="17"/>
      <c r="D77" s="19"/>
      <c r="E77" s="61" t="s">
        <v>84</v>
      </c>
      <c r="F77" s="62" t="s">
        <v>107</v>
      </c>
      <c r="G77" s="63">
        <v>44236</v>
      </c>
      <c r="H77" s="64">
        <f t="shared" si="6"/>
        <v>325</v>
      </c>
      <c r="I77" s="65">
        <v>18980</v>
      </c>
      <c r="J77" s="66" t="s">
        <v>76</v>
      </c>
      <c r="K77" s="36">
        <f>I77*0.33/12</f>
        <v>521.95000000000005</v>
      </c>
      <c r="L77" s="67">
        <f t="shared" si="7"/>
        <v>5627.7</v>
      </c>
      <c r="O77" s="38"/>
      <c r="P77" s="38"/>
    </row>
    <row r="78" spans="2:16" ht="13.5" thickBot="1" x14ac:dyDescent="0.25">
      <c r="B78" s="16"/>
      <c r="C78" s="17"/>
      <c r="D78" s="19"/>
      <c r="E78" s="18"/>
      <c r="F78" s="18"/>
      <c r="G78" s="47" t="s">
        <v>70</v>
      </c>
      <c r="H78" s="48"/>
      <c r="I78" s="49">
        <f>SUM(I52:I77)</f>
        <v>355293.83600000001</v>
      </c>
      <c r="J78" s="68" t="s">
        <v>0</v>
      </c>
      <c r="K78" s="49">
        <f>SUM(K52:K77)</f>
        <v>1043.9000000000001</v>
      </c>
      <c r="L78" s="49">
        <f>SUM(L52:L77)</f>
        <v>708730.30563179171</v>
      </c>
      <c r="M78" s="27" t="s">
        <v>0</v>
      </c>
    </row>
    <row r="79" spans="2:16" ht="13.5" thickTop="1" x14ac:dyDescent="0.2">
      <c r="J79" s="69"/>
      <c r="K79" s="69"/>
      <c r="L79" s="69"/>
    </row>
    <row r="80" spans="2:16" x14ac:dyDescent="0.2">
      <c r="B80" s="16">
        <v>3</v>
      </c>
      <c r="C80" s="17" t="s">
        <v>108</v>
      </c>
      <c r="D80" s="17">
        <v>519</v>
      </c>
      <c r="E80" s="19" t="s">
        <v>109</v>
      </c>
      <c r="F80" s="18"/>
      <c r="G80" s="70"/>
      <c r="H80" s="70"/>
      <c r="I80" s="18"/>
      <c r="J80" s="18"/>
      <c r="K80" s="18"/>
      <c r="L80" s="18"/>
    </row>
    <row r="81" spans="2:12" x14ac:dyDescent="0.2">
      <c r="B81" s="16"/>
      <c r="C81" s="17"/>
      <c r="D81" s="18"/>
      <c r="E81" s="18"/>
      <c r="F81" s="18"/>
      <c r="G81" s="70"/>
      <c r="H81" s="70"/>
      <c r="I81" s="18"/>
      <c r="J81" s="19"/>
      <c r="K81" s="19"/>
      <c r="L81" s="36"/>
    </row>
    <row r="82" spans="2:12" ht="36" x14ac:dyDescent="0.2">
      <c r="B82" s="16"/>
      <c r="C82" s="17"/>
      <c r="D82" s="18"/>
      <c r="E82" s="31" t="s">
        <v>110</v>
      </c>
      <c r="F82" s="32" t="s">
        <v>111</v>
      </c>
      <c r="G82" s="33">
        <v>39759</v>
      </c>
      <c r="H82" s="34">
        <f t="shared" ref="H82:H87" si="8">L$6-G82</f>
        <v>4802</v>
      </c>
      <c r="I82" s="35">
        <v>41428</v>
      </c>
      <c r="J82" s="17" t="s">
        <v>19</v>
      </c>
      <c r="K82" s="36">
        <f>I82*0.1/12</f>
        <v>345.23333333333335</v>
      </c>
      <c r="L82" s="36">
        <f t="shared" ref="L82:L87" si="9">(I82*0.1)/365*H82</f>
        <v>54503.357808219182</v>
      </c>
    </row>
    <row r="83" spans="2:12" ht="36" x14ac:dyDescent="0.2">
      <c r="B83" s="16"/>
      <c r="C83" s="17"/>
      <c r="D83" s="16"/>
      <c r="E83" s="20" t="s">
        <v>112</v>
      </c>
      <c r="F83" s="21" t="s">
        <v>113</v>
      </c>
      <c r="G83" s="22">
        <v>39126</v>
      </c>
      <c r="H83" s="23">
        <f t="shared" si="8"/>
        <v>5435</v>
      </c>
      <c r="I83" s="24">
        <v>2950</v>
      </c>
      <c r="J83" s="25" t="s">
        <v>19</v>
      </c>
      <c r="K83" s="26">
        <v>0</v>
      </c>
      <c r="L83" s="26">
        <f t="shared" si="9"/>
        <v>4392.6712328767126</v>
      </c>
    </row>
    <row r="84" spans="2:12" x14ac:dyDescent="0.2">
      <c r="B84" s="16"/>
      <c r="C84" s="17"/>
      <c r="D84" s="16"/>
      <c r="E84" s="31" t="s">
        <v>114</v>
      </c>
      <c r="F84" s="32" t="s">
        <v>115</v>
      </c>
      <c r="G84" s="71">
        <v>42054</v>
      </c>
      <c r="H84" s="34">
        <f t="shared" si="8"/>
        <v>2507</v>
      </c>
      <c r="I84" s="35">
        <v>3195</v>
      </c>
      <c r="J84" s="17" t="s">
        <v>19</v>
      </c>
      <c r="K84" s="36">
        <f>I84*0.1/12</f>
        <v>26.625</v>
      </c>
      <c r="L84" s="36">
        <f t="shared" si="9"/>
        <v>2194.4835616438359</v>
      </c>
    </row>
    <row r="85" spans="2:12" x14ac:dyDescent="0.2">
      <c r="B85" s="16"/>
      <c r="C85" s="17"/>
      <c r="D85" s="16"/>
      <c r="E85" s="31"/>
      <c r="F85" s="32" t="s">
        <v>116</v>
      </c>
      <c r="G85" s="71">
        <v>44018</v>
      </c>
      <c r="H85" s="34">
        <f t="shared" si="8"/>
        <v>543</v>
      </c>
      <c r="I85" s="35">
        <v>4193.3</v>
      </c>
      <c r="J85" s="17" t="s">
        <v>19</v>
      </c>
      <c r="K85" s="36">
        <f>I85*0.1/12</f>
        <v>34.944166666666668</v>
      </c>
      <c r="L85" s="36">
        <f t="shared" si="9"/>
        <v>623.82517808219188</v>
      </c>
    </row>
    <row r="86" spans="2:12" x14ac:dyDescent="0.2">
      <c r="B86" s="16"/>
      <c r="C86" s="17"/>
      <c r="D86" s="16"/>
      <c r="E86" s="31"/>
      <c r="F86" s="32" t="s">
        <v>117</v>
      </c>
      <c r="G86" s="71">
        <v>44165</v>
      </c>
      <c r="H86" s="34">
        <f t="shared" si="8"/>
        <v>396</v>
      </c>
      <c r="I86" s="35">
        <v>3895.51</v>
      </c>
      <c r="J86" s="17" t="s">
        <v>19</v>
      </c>
      <c r="K86" s="36">
        <f>I86*0.1/12</f>
        <v>32.462583333333335</v>
      </c>
      <c r="L86" s="36">
        <f t="shared" si="9"/>
        <v>422.63615342465761</v>
      </c>
    </row>
    <row r="87" spans="2:12" x14ac:dyDescent="0.2">
      <c r="B87" s="16"/>
      <c r="C87" s="17"/>
      <c r="D87" s="16"/>
      <c r="E87" s="31"/>
      <c r="F87" s="32" t="s">
        <v>118</v>
      </c>
      <c r="G87" s="71">
        <v>44165</v>
      </c>
      <c r="H87" s="34">
        <f t="shared" si="8"/>
        <v>396</v>
      </c>
      <c r="I87" s="45">
        <v>3700.4</v>
      </c>
      <c r="J87" s="17" t="s">
        <v>19</v>
      </c>
      <c r="K87" s="46">
        <f>I87*0.1/12</f>
        <v>30.83666666666667</v>
      </c>
      <c r="L87" s="46">
        <f t="shared" si="9"/>
        <v>401.46805479452053</v>
      </c>
    </row>
    <row r="88" spans="2:12" ht="13.5" thickBot="1" x14ac:dyDescent="0.25">
      <c r="B88" s="16"/>
      <c r="C88" s="17"/>
      <c r="D88" s="16"/>
      <c r="E88" s="31"/>
      <c r="F88" s="72" t="s">
        <v>119</v>
      </c>
      <c r="G88" s="73">
        <v>44315</v>
      </c>
      <c r="H88" s="34">
        <f>L$6-G88</f>
        <v>246</v>
      </c>
      <c r="I88" s="74">
        <v>10547.59</v>
      </c>
      <c r="J88" s="75" t="s">
        <v>19</v>
      </c>
      <c r="K88" s="46">
        <f>I88*0.1/12</f>
        <v>87.896583333333339</v>
      </c>
      <c r="L88" s="76">
        <f>(I88*0.1)/365*H88</f>
        <v>710.87866849315071</v>
      </c>
    </row>
    <row r="89" spans="2:12" ht="13.5" thickBot="1" x14ac:dyDescent="0.25">
      <c r="B89" s="16"/>
      <c r="C89" s="17"/>
      <c r="D89" s="17"/>
      <c r="E89" s="18"/>
      <c r="F89" s="18"/>
      <c r="G89" s="47" t="s">
        <v>70</v>
      </c>
      <c r="H89" s="48"/>
      <c r="I89" s="49">
        <f>SUM(I82:I88)</f>
        <v>69909.8</v>
      </c>
      <c r="J89" s="49" t="s">
        <v>0</v>
      </c>
      <c r="K89" s="49">
        <f>SUM(K82:K88)</f>
        <v>557.99833333333333</v>
      </c>
      <c r="L89" s="49">
        <f>SUM(L82:L88)</f>
        <v>63249.320657534241</v>
      </c>
    </row>
    <row r="90" spans="2:12" ht="13.5" thickTop="1" x14ac:dyDescent="0.2">
      <c r="I90" s="77"/>
      <c r="J90" s="78"/>
      <c r="K90" s="78"/>
      <c r="L90" s="79"/>
    </row>
    <row r="91" spans="2:12" x14ac:dyDescent="0.2">
      <c r="B91" s="16">
        <v>3</v>
      </c>
      <c r="C91" s="17" t="s">
        <v>120</v>
      </c>
      <c r="D91" s="17">
        <v>523</v>
      </c>
      <c r="E91" s="19" t="s">
        <v>121</v>
      </c>
      <c r="F91" s="18"/>
      <c r="G91" s="70"/>
      <c r="H91" s="70"/>
      <c r="I91" s="18"/>
      <c r="J91" s="18"/>
      <c r="K91" s="18"/>
      <c r="L91" s="18"/>
    </row>
    <row r="92" spans="2:12" x14ac:dyDescent="0.2">
      <c r="B92" s="16"/>
      <c r="C92" s="17"/>
      <c r="D92" s="18"/>
      <c r="E92" s="18"/>
      <c r="F92" s="18"/>
      <c r="G92" s="70"/>
      <c r="H92" s="70"/>
      <c r="I92" s="18"/>
      <c r="J92" s="19"/>
      <c r="K92" s="19"/>
      <c r="L92" s="36"/>
    </row>
    <row r="93" spans="2:12" x14ac:dyDescent="0.2">
      <c r="B93" s="16"/>
      <c r="C93" s="17"/>
      <c r="D93" s="18"/>
      <c r="E93" s="80" t="s">
        <v>86</v>
      </c>
      <c r="F93" s="81" t="s">
        <v>122</v>
      </c>
      <c r="G93" s="82">
        <v>41806</v>
      </c>
      <c r="H93" s="34">
        <f>L$6-G93</f>
        <v>2755</v>
      </c>
      <c r="I93" s="83">
        <v>5899.01</v>
      </c>
      <c r="J93" s="84" t="s">
        <v>19</v>
      </c>
      <c r="K93" s="36">
        <f>I93*0.1/12</f>
        <v>49.158416666666675</v>
      </c>
      <c r="L93" s="36">
        <f>(I93*0.1)/365*H93</f>
        <v>4452.5404246575345</v>
      </c>
    </row>
    <row r="94" spans="2:12" x14ac:dyDescent="0.2">
      <c r="B94" s="16"/>
      <c r="C94" s="17"/>
      <c r="D94" s="16"/>
      <c r="E94" s="80" t="s">
        <v>123</v>
      </c>
      <c r="F94" s="81" t="s">
        <v>124</v>
      </c>
      <c r="G94" s="82">
        <v>41843</v>
      </c>
      <c r="H94" s="34">
        <f>L$6-G94</f>
        <v>2718</v>
      </c>
      <c r="I94" s="83">
        <v>2280</v>
      </c>
      <c r="J94" s="84" t="s">
        <v>19</v>
      </c>
      <c r="K94" s="36">
        <f>I94*0.1/12</f>
        <v>19</v>
      </c>
      <c r="L94" s="36">
        <f>(I94*0.1)/365*H94</f>
        <v>1697.8191780821917</v>
      </c>
    </row>
    <row r="95" spans="2:12" ht="13.5" thickBot="1" x14ac:dyDescent="0.25">
      <c r="B95" s="16"/>
      <c r="C95" s="17"/>
      <c r="D95" s="17"/>
      <c r="E95" s="18"/>
      <c r="F95" s="18"/>
      <c r="G95" s="47" t="s">
        <v>70</v>
      </c>
      <c r="H95" s="48"/>
      <c r="I95" s="49">
        <f>I94+I93</f>
        <v>8179.01</v>
      </c>
      <c r="J95" s="49" t="s">
        <v>0</v>
      </c>
      <c r="K95" s="49">
        <f>K94+K93</f>
        <v>68.158416666666682</v>
      </c>
      <c r="L95" s="49">
        <f>L94+L93</f>
        <v>6150.3596027397261</v>
      </c>
    </row>
    <row r="96" spans="2:12" ht="13.5" thickTop="1" x14ac:dyDescent="0.2">
      <c r="I96" s="1"/>
      <c r="J96" s="85"/>
      <c r="K96" s="85"/>
      <c r="L96" s="86"/>
    </row>
    <row r="98" spans="2:12" ht="24" x14ac:dyDescent="0.2">
      <c r="B98" s="16">
        <v>4</v>
      </c>
      <c r="C98" s="17" t="s">
        <v>125</v>
      </c>
      <c r="D98" s="17">
        <v>529</v>
      </c>
      <c r="E98" s="87"/>
      <c r="F98" s="88" t="s">
        <v>126</v>
      </c>
      <c r="G98" s="89"/>
      <c r="H98" s="89"/>
      <c r="I98" s="90"/>
      <c r="J98" s="91"/>
      <c r="K98" s="91"/>
      <c r="L98" s="92"/>
    </row>
    <row r="99" spans="2:12" ht="36" x14ac:dyDescent="0.2">
      <c r="B99" s="16"/>
      <c r="C99" s="17"/>
      <c r="D99" s="16"/>
      <c r="E99" s="52" t="s">
        <v>127</v>
      </c>
      <c r="F99" s="53" t="s">
        <v>128</v>
      </c>
      <c r="G99" s="54">
        <v>40303</v>
      </c>
      <c r="H99" s="23">
        <f>L$6-G99</f>
        <v>4258</v>
      </c>
      <c r="I99" s="55">
        <v>10183.98</v>
      </c>
      <c r="J99" s="25" t="s">
        <v>129</v>
      </c>
      <c r="K99" s="26">
        <v>0</v>
      </c>
      <c r="L99" s="26">
        <f>(I99*0.2)/365*H99</f>
        <v>23760.759912328769</v>
      </c>
    </row>
    <row r="100" spans="2:12" x14ac:dyDescent="0.2">
      <c r="B100" s="16"/>
      <c r="C100" s="17"/>
      <c r="D100" s="16"/>
      <c r="E100" s="80"/>
      <c r="F100" s="81" t="s">
        <v>130</v>
      </c>
      <c r="G100" s="93">
        <v>42608</v>
      </c>
      <c r="H100" s="34">
        <f>L$6-G100</f>
        <v>1953</v>
      </c>
      <c r="I100" s="83">
        <v>11990</v>
      </c>
      <c r="J100" s="17" t="s">
        <v>129</v>
      </c>
      <c r="K100" s="36">
        <f>I100*0.2/12</f>
        <v>199.83333333333334</v>
      </c>
      <c r="L100" s="36">
        <f>(I100*0.2)/365*H100</f>
        <v>12830.942465753425</v>
      </c>
    </row>
    <row r="101" spans="2:12" x14ac:dyDescent="0.2">
      <c r="B101" s="16"/>
      <c r="C101" s="17"/>
      <c r="D101" s="16"/>
      <c r="E101" s="80"/>
      <c r="F101" s="81" t="s">
        <v>131</v>
      </c>
      <c r="G101" s="82">
        <v>43035</v>
      </c>
      <c r="H101" s="34">
        <f>L$6-G101</f>
        <v>1526</v>
      </c>
      <c r="I101" s="83">
        <f>2585.35*1.16</f>
        <v>2999.0059999999999</v>
      </c>
      <c r="J101" s="17" t="s">
        <v>129</v>
      </c>
      <c r="K101" s="36">
        <f>I101*0.2/12</f>
        <v>49.98343333333333</v>
      </c>
      <c r="L101" s="36">
        <f>(I101*0.2)/365*H101</f>
        <v>2507.6620032876713</v>
      </c>
    </row>
    <row r="102" spans="2:12" ht="13.5" thickBot="1" x14ac:dyDescent="0.25">
      <c r="B102" s="16"/>
      <c r="C102" s="17"/>
      <c r="D102" s="16"/>
      <c r="E102" s="31"/>
      <c r="F102" s="32"/>
      <c r="G102" s="47" t="s">
        <v>70</v>
      </c>
      <c r="H102" s="48"/>
      <c r="I102" s="49">
        <f>I101+I100+I99</f>
        <v>25172.985999999997</v>
      </c>
      <c r="J102" s="49" t="s">
        <v>0</v>
      </c>
      <c r="K102" s="49">
        <f>K101+K100</f>
        <v>249.81676666666667</v>
      </c>
      <c r="L102" s="49">
        <f>L101+L100</f>
        <v>15338.604469041096</v>
      </c>
    </row>
    <row r="103" spans="2:12" ht="13.5" thickTop="1" x14ac:dyDescent="0.2">
      <c r="I103" s="27">
        <f>I102+I95+I78</f>
        <v>388645.83199999999</v>
      </c>
    </row>
    <row r="105" spans="2:12" ht="13.5" thickBot="1" x14ac:dyDescent="0.25"/>
    <row r="106" spans="2:12" x14ac:dyDescent="0.2">
      <c r="B106" s="16">
        <v>5</v>
      </c>
      <c r="C106" s="17" t="s">
        <v>132</v>
      </c>
      <c r="D106" s="17">
        <v>540</v>
      </c>
      <c r="E106" s="19"/>
      <c r="F106" s="19" t="s">
        <v>133</v>
      </c>
      <c r="G106" s="94"/>
      <c r="H106" s="94"/>
      <c r="I106" s="18"/>
      <c r="J106" s="95"/>
      <c r="K106" s="95"/>
      <c r="L106" s="96"/>
    </row>
    <row r="107" spans="2:12" x14ac:dyDescent="0.2">
      <c r="B107" s="16"/>
      <c r="C107" s="17"/>
      <c r="D107" s="18"/>
      <c r="E107" s="97" t="s">
        <v>134</v>
      </c>
      <c r="F107" s="98" t="s">
        <v>135</v>
      </c>
      <c r="G107" s="99">
        <v>40544</v>
      </c>
      <c r="H107" s="23">
        <f t="shared" ref="H107:H112" si="10">L$6-G107</f>
        <v>4017</v>
      </c>
      <c r="I107" s="100">
        <v>204022</v>
      </c>
      <c r="J107" s="25" t="s">
        <v>129</v>
      </c>
      <c r="K107" s="26">
        <v>0</v>
      </c>
      <c r="L107" s="26">
        <v>0</v>
      </c>
    </row>
    <row r="108" spans="2:12" x14ac:dyDescent="0.2">
      <c r="B108" s="16"/>
      <c r="C108" s="17"/>
      <c r="D108" s="18"/>
      <c r="E108" s="97" t="s">
        <v>136</v>
      </c>
      <c r="F108" s="98" t="s">
        <v>135</v>
      </c>
      <c r="G108" s="99">
        <v>40544</v>
      </c>
      <c r="H108" s="23">
        <f t="shared" si="10"/>
        <v>4017</v>
      </c>
      <c r="I108" s="100">
        <v>204022</v>
      </c>
      <c r="J108" s="25" t="s">
        <v>129</v>
      </c>
      <c r="K108" s="26">
        <v>0</v>
      </c>
      <c r="L108" s="26">
        <v>0</v>
      </c>
    </row>
    <row r="109" spans="2:12" x14ac:dyDescent="0.2">
      <c r="B109" s="16"/>
      <c r="C109" s="17"/>
      <c r="D109" s="18"/>
      <c r="E109" s="97" t="s">
        <v>137</v>
      </c>
      <c r="F109" s="98" t="s">
        <v>138</v>
      </c>
      <c r="G109" s="101">
        <v>42340</v>
      </c>
      <c r="H109" s="23">
        <f t="shared" si="10"/>
        <v>2221</v>
      </c>
      <c r="I109" s="102">
        <v>0</v>
      </c>
      <c r="J109" s="25" t="s">
        <v>129</v>
      </c>
      <c r="K109" s="26">
        <v>0</v>
      </c>
      <c r="L109" s="26">
        <f>(I109*0.2)/365*H109</f>
        <v>0</v>
      </c>
    </row>
    <row r="110" spans="2:12" x14ac:dyDescent="0.2">
      <c r="B110" s="16"/>
      <c r="C110" s="17"/>
      <c r="D110" s="18"/>
      <c r="E110" s="97" t="s">
        <v>139</v>
      </c>
      <c r="F110" s="98" t="s">
        <v>140</v>
      </c>
      <c r="G110" s="101">
        <v>42340</v>
      </c>
      <c r="H110" s="23">
        <f t="shared" si="10"/>
        <v>2221</v>
      </c>
      <c r="I110" s="102">
        <v>0</v>
      </c>
      <c r="J110" s="25" t="s">
        <v>129</v>
      </c>
      <c r="K110" s="26">
        <v>0</v>
      </c>
      <c r="L110" s="26">
        <f>(I110*0.2)/365*H110</f>
        <v>0</v>
      </c>
    </row>
    <row r="111" spans="2:12" x14ac:dyDescent="0.2">
      <c r="B111" s="16"/>
      <c r="C111" s="17"/>
      <c r="D111" s="18"/>
      <c r="E111" s="97" t="s">
        <v>141</v>
      </c>
      <c r="F111" s="98" t="s">
        <v>140</v>
      </c>
      <c r="G111" s="101">
        <v>42340</v>
      </c>
      <c r="H111" s="23">
        <f t="shared" si="10"/>
        <v>2221</v>
      </c>
      <c r="I111" s="102">
        <v>0</v>
      </c>
      <c r="J111" s="25" t="s">
        <v>129</v>
      </c>
      <c r="K111" s="26">
        <v>0</v>
      </c>
      <c r="L111" s="26">
        <f>(I111*0.2)/365*H111</f>
        <v>0</v>
      </c>
    </row>
    <row r="112" spans="2:12" x14ac:dyDescent="0.2">
      <c r="B112" s="16"/>
      <c r="C112" s="17"/>
      <c r="D112" s="18"/>
      <c r="E112" s="97" t="s">
        <v>142</v>
      </c>
      <c r="F112" s="98" t="s">
        <v>140</v>
      </c>
      <c r="G112" s="101">
        <v>42340</v>
      </c>
      <c r="H112" s="60">
        <f t="shared" si="10"/>
        <v>2221</v>
      </c>
      <c r="I112" s="102">
        <v>0</v>
      </c>
      <c r="J112" s="25" t="s">
        <v>129</v>
      </c>
      <c r="K112" s="26">
        <v>0</v>
      </c>
      <c r="L112" s="26">
        <f>(I112*0.2)/365*H112</f>
        <v>0</v>
      </c>
    </row>
    <row r="113" spans="2:12" ht="13.5" thickBot="1" x14ac:dyDescent="0.25">
      <c r="B113" s="16"/>
      <c r="C113" s="17"/>
      <c r="D113" s="19"/>
      <c r="E113" s="103"/>
      <c r="F113" s="19"/>
      <c r="G113" s="47" t="s">
        <v>70</v>
      </c>
      <c r="H113" s="48"/>
      <c r="I113" s="49">
        <f>I112+I111+I110+I109</f>
        <v>0</v>
      </c>
      <c r="J113" s="49" t="s">
        <v>0</v>
      </c>
      <c r="K113" s="49">
        <f>K112+K111+K110+K109</f>
        <v>0</v>
      </c>
      <c r="L113" s="49">
        <f>L112+L111+L110+L109</f>
        <v>0</v>
      </c>
    </row>
    <row r="114" spans="2:12" ht="13.5" thickTop="1" x14ac:dyDescent="0.2">
      <c r="J114" s="104"/>
      <c r="K114" s="104"/>
      <c r="L114" s="86"/>
    </row>
    <row r="115" spans="2:12" x14ac:dyDescent="0.2">
      <c r="J115" s="104"/>
      <c r="K115" s="104"/>
      <c r="L115" s="86"/>
    </row>
    <row r="116" spans="2:12" x14ac:dyDescent="0.2">
      <c r="J116" s="104"/>
      <c r="K116" s="104"/>
      <c r="L116" s="86"/>
    </row>
    <row r="117" spans="2:12" x14ac:dyDescent="0.2">
      <c r="J117" s="104"/>
      <c r="K117" s="104"/>
      <c r="L117" s="86"/>
    </row>
    <row r="118" spans="2:12" x14ac:dyDescent="0.2">
      <c r="B118" s="16">
        <v>6</v>
      </c>
      <c r="C118" s="17" t="s">
        <v>143</v>
      </c>
      <c r="D118" s="17">
        <v>565</v>
      </c>
      <c r="E118" s="103"/>
      <c r="F118" s="19" t="s">
        <v>144</v>
      </c>
      <c r="G118" s="94"/>
      <c r="H118" s="94"/>
      <c r="I118" s="105"/>
      <c r="J118" s="105"/>
      <c r="K118" s="105"/>
      <c r="L118" s="105"/>
    </row>
    <row r="119" spans="2:12" ht="36" x14ac:dyDescent="0.2">
      <c r="B119" s="16"/>
      <c r="C119" s="17"/>
      <c r="D119" s="16"/>
      <c r="E119" s="80" t="s">
        <v>145</v>
      </c>
      <c r="F119" s="81" t="s">
        <v>146</v>
      </c>
      <c r="G119" s="93">
        <v>40592</v>
      </c>
      <c r="H119" s="34">
        <f t="shared" ref="H119:H124" si="11">L$6-G119</f>
        <v>3969</v>
      </c>
      <c r="I119" s="83">
        <v>6718.72</v>
      </c>
      <c r="J119" s="84" t="s">
        <v>19</v>
      </c>
      <c r="K119" s="36">
        <f t="shared" ref="K119:K124" si="12">I119*0.1/12</f>
        <v>55.989333333333342</v>
      </c>
      <c r="L119" s="36">
        <f t="shared" ref="L119:L124" si="13">(I119*0.1)/365*H119</f>
        <v>7305.9177205479455</v>
      </c>
    </row>
    <row r="120" spans="2:12" ht="36" x14ac:dyDescent="0.2">
      <c r="B120" s="16"/>
      <c r="C120" s="17"/>
      <c r="D120" s="16"/>
      <c r="E120" s="80" t="s">
        <v>147</v>
      </c>
      <c r="F120" s="81" t="s">
        <v>148</v>
      </c>
      <c r="G120" s="93">
        <v>40592</v>
      </c>
      <c r="H120" s="34">
        <f t="shared" si="11"/>
        <v>3969</v>
      </c>
      <c r="I120" s="83">
        <v>5485.64</v>
      </c>
      <c r="J120" s="84" t="s">
        <v>19</v>
      </c>
      <c r="K120" s="36">
        <f t="shared" si="12"/>
        <v>45.713666666666676</v>
      </c>
      <c r="L120" s="36">
        <f t="shared" si="13"/>
        <v>5965.0699068493159</v>
      </c>
    </row>
    <row r="121" spans="2:12" ht="24" x14ac:dyDescent="0.2">
      <c r="B121" s="16"/>
      <c r="C121" s="17"/>
      <c r="D121" s="16"/>
      <c r="E121" s="80" t="s">
        <v>86</v>
      </c>
      <c r="F121" s="81" t="s">
        <v>149</v>
      </c>
      <c r="G121" s="82">
        <v>41648</v>
      </c>
      <c r="H121" s="34">
        <f t="shared" si="11"/>
        <v>2913</v>
      </c>
      <c r="I121" s="83">
        <v>8932.85</v>
      </c>
      <c r="J121" s="84" t="s">
        <v>19</v>
      </c>
      <c r="K121" s="36">
        <f t="shared" si="12"/>
        <v>74.440416666666678</v>
      </c>
      <c r="L121" s="36">
        <f t="shared" si="13"/>
        <v>7129.1485068493157</v>
      </c>
    </row>
    <row r="122" spans="2:12" ht="36" x14ac:dyDescent="0.2">
      <c r="B122" s="16"/>
      <c r="C122" s="17"/>
      <c r="D122" s="16"/>
      <c r="E122" s="80" t="s">
        <v>150</v>
      </c>
      <c r="F122" s="81" t="s">
        <v>151</v>
      </c>
      <c r="G122" s="82">
        <v>41738</v>
      </c>
      <c r="H122" s="34">
        <f t="shared" si="11"/>
        <v>2823</v>
      </c>
      <c r="I122" s="83">
        <v>1899.01</v>
      </c>
      <c r="J122" s="84" t="s">
        <v>19</v>
      </c>
      <c r="K122" s="36">
        <f t="shared" si="12"/>
        <v>15.825083333333334</v>
      </c>
      <c r="L122" s="36">
        <f t="shared" si="13"/>
        <v>1468.7411589041096</v>
      </c>
    </row>
    <row r="123" spans="2:12" x14ac:dyDescent="0.2">
      <c r="B123" s="16"/>
      <c r="C123" s="17"/>
      <c r="D123" s="16"/>
      <c r="E123" s="80" t="s">
        <v>123</v>
      </c>
      <c r="F123" s="81" t="s">
        <v>152</v>
      </c>
      <c r="G123" s="82">
        <v>41851</v>
      </c>
      <c r="H123" s="34">
        <f t="shared" si="11"/>
        <v>2710</v>
      </c>
      <c r="I123" s="83">
        <v>1830</v>
      </c>
      <c r="J123" s="84" t="s">
        <v>19</v>
      </c>
      <c r="K123" s="36">
        <f t="shared" si="12"/>
        <v>15.25</v>
      </c>
      <c r="L123" s="36">
        <f t="shared" si="13"/>
        <v>1358.7123287671234</v>
      </c>
    </row>
    <row r="124" spans="2:12" x14ac:dyDescent="0.2">
      <c r="B124" s="16"/>
      <c r="C124" s="17"/>
      <c r="D124" s="16"/>
      <c r="E124" s="80" t="s">
        <v>123</v>
      </c>
      <c r="F124" s="81" t="s">
        <v>153</v>
      </c>
      <c r="G124" s="82">
        <v>44258</v>
      </c>
      <c r="H124" s="34">
        <f t="shared" si="11"/>
        <v>303</v>
      </c>
      <c r="I124" s="83">
        <v>3650.52</v>
      </c>
      <c r="J124" s="84" t="s">
        <v>19</v>
      </c>
      <c r="K124" s="36">
        <f t="shared" si="12"/>
        <v>30.421000000000003</v>
      </c>
      <c r="L124" s="36">
        <f t="shared" si="13"/>
        <v>303.04316712328773</v>
      </c>
    </row>
    <row r="125" spans="2:12" ht="13.5" thickBot="1" x14ac:dyDescent="0.25">
      <c r="B125" s="16"/>
      <c r="C125" s="17"/>
      <c r="D125" s="16"/>
      <c r="E125" s="106"/>
      <c r="F125" s="107"/>
      <c r="G125" s="47" t="s">
        <v>70</v>
      </c>
      <c r="H125" s="48"/>
      <c r="I125" s="49">
        <f>SUM(I119:I124)</f>
        <v>28516.739999999998</v>
      </c>
      <c r="J125" s="49" t="s">
        <v>0</v>
      </c>
      <c r="K125" s="49">
        <f>SUM(K119:K124)</f>
        <v>237.63950000000003</v>
      </c>
      <c r="L125" s="49">
        <f>SUM(L119:L124)</f>
        <v>23530.632789041101</v>
      </c>
    </row>
    <row r="126" spans="2:12" ht="13.5" thickTop="1" x14ac:dyDescent="0.2"/>
    <row r="127" spans="2:12" ht="24" x14ac:dyDescent="0.2">
      <c r="B127" s="16">
        <v>7</v>
      </c>
      <c r="C127" s="17" t="s">
        <v>154</v>
      </c>
      <c r="D127" s="17">
        <v>567</v>
      </c>
      <c r="E127" s="19"/>
      <c r="F127" s="88" t="s">
        <v>155</v>
      </c>
      <c r="G127" s="89"/>
      <c r="H127" s="89"/>
      <c r="I127" s="18"/>
      <c r="J127" s="18"/>
      <c r="K127" s="18"/>
      <c r="L127" s="18"/>
    </row>
    <row r="128" spans="2:12" ht="36" x14ac:dyDescent="0.2">
      <c r="B128" s="16"/>
      <c r="C128" s="17"/>
      <c r="D128" s="16"/>
      <c r="E128" s="31" t="s">
        <v>156</v>
      </c>
      <c r="F128" s="32" t="s">
        <v>157</v>
      </c>
      <c r="G128" s="33">
        <v>40834</v>
      </c>
      <c r="H128" s="34">
        <f t="shared" ref="H128:H135" si="14">L$6-G128</f>
        <v>3727</v>
      </c>
      <c r="I128" s="35">
        <v>6900</v>
      </c>
      <c r="J128" s="17" t="s">
        <v>19</v>
      </c>
      <c r="K128" s="36">
        <f t="shared" ref="K128:K135" si="15">I128*0.1/12</f>
        <v>57.5</v>
      </c>
      <c r="L128" s="36">
        <f t="shared" ref="L128:L135" si="16">(I128*0.1)/365*H128</f>
        <v>7045.5616438356165</v>
      </c>
    </row>
    <row r="129" spans="2:12" ht="36" x14ac:dyDescent="0.2">
      <c r="B129" s="16"/>
      <c r="C129" s="17"/>
      <c r="D129" s="16"/>
      <c r="E129" s="31" t="s">
        <v>158</v>
      </c>
      <c r="F129" s="32" t="s">
        <v>157</v>
      </c>
      <c r="G129" s="33">
        <v>40834</v>
      </c>
      <c r="H129" s="34">
        <f t="shared" si="14"/>
        <v>3727</v>
      </c>
      <c r="I129" s="35">
        <v>6900</v>
      </c>
      <c r="J129" s="17" t="s">
        <v>19</v>
      </c>
      <c r="K129" s="36">
        <f t="shared" si="15"/>
        <v>57.5</v>
      </c>
      <c r="L129" s="36">
        <f t="shared" si="16"/>
        <v>7045.5616438356165</v>
      </c>
    </row>
    <row r="130" spans="2:12" ht="36" x14ac:dyDescent="0.2">
      <c r="B130" s="16"/>
      <c r="C130" s="17"/>
      <c r="D130" s="16"/>
      <c r="E130" s="31" t="s">
        <v>159</v>
      </c>
      <c r="F130" s="32" t="s">
        <v>157</v>
      </c>
      <c r="G130" s="33">
        <v>40834</v>
      </c>
      <c r="H130" s="34">
        <f t="shared" si="14"/>
        <v>3727</v>
      </c>
      <c r="I130" s="35">
        <v>6900</v>
      </c>
      <c r="J130" s="17" t="s">
        <v>19</v>
      </c>
      <c r="K130" s="36">
        <f t="shared" si="15"/>
        <v>57.5</v>
      </c>
      <c r="L130" s="36">
        <f t="shared" si="16"/>
        <v>7045.5616438356165</v>
      </c>
    </row>
    <row r="131" spans="2:12" ht="24" x14ac:dyDescent="0.2">
      <c r="B131" s="16"/>
      <c r="C131" s="17"/>
      <c r="D131" s="16"/>
      <c r="E131" s="31" t="s">
        <v>160</v>
      </c>
      <c r="F131" s="32" t="s">
        <v>161</v>
      </c>
      <c r="G131" s="33">
        <v>41453</v>
      </c>
      <c r="H131" s="34">
        <f t="shared" si="14"/>
        <v>3108</v>
      </c>
      <c r="I131" s="35">
        <v>5640</v>
      </c>
      <c r="J131" s="17" t="s">
        <v>19</v>
      </c>
      <c r="K131" s="36">
        <f t="shared" si="15"/>
        <v>47</v>
      </c>
      <c r="L131" s="36">
        <f t="shared" si="16"/>
        <v>4802.4986301369863</v>
      </c>
    </row>
    <row r="132" spans="2:12" ht="24" x14ac:dyDescent="0.2">
      <c r="B132" s="16"/>
      <c r="C132" s="17"/>
      <c r="D132" s="16"/>
      <c r="E132" s="31" t="s">
        <v>160</v>
      </c>
      <c r="F132" s="32" t="s">
        <v>161</v>
      </c>
      <c r="G132" s="33">
        <v>41453</v>
      </c>
      <c r="H132" s="34">
        <f t="shared" si="14"/>
        <v>3108</v>
      </c>
      <c r="I132" s="35">
        <v>5640</v>
      </c>
      <c r="J132" s="17" t="s">
        <v>19</v>
      </c>
      <c r="K132" s="36">
        <f t="shared" si="15"/>
        <v>47</v>
      </c>
      <c r="L132" s="36">
        <f t="shared" si="16"/>
        <v>4802.4986301369863</v>
      </c>
    </row>
    <row r="133" spans="2:12" x14ac:dyDescent="0.2">
      <c r="B133" s="16"/>
      <c r="C133" s="17"/>
      <c r="D133" s="16"/>
      <c r="E133" s="31" t="s">
        <v>0</v>
      </c>
      <c r="F133" s="32" t="s">
        <v>162</v>
      </c>
      <c r="G133" s="33">
        <v>42817</v>
      </c>
      <c r="H133" s="34">
        <f t="shared" si="14"/>
        <v>1744</v>
      </c>
      <c r="I133" s="35">
        <v>6900</v>
      </c>
      <c r="J133" s="17" t="s">
        <v>19</v>
      </c>
      <c r="K133" s="36">
        <f t="shared" si="15"/>
        <v>57.5</v>
      </c>
      <c r="L133" s="36">
        <f t="shared" si="16"/>
        <v>3296.8767123287671</v>
      </c>
    </row>
    <row r="134" spans="2:12" x14ac:dyDescent="0.2">
      <c r="B134" s="16"/>
      <c r="C134" s="17"/>
      <c r="D134" s="16"/>
      <c r="E134" s="31"/>
      <c r="F134" s="32" t="s">
        <v>163</v>
      </c>
      <c r="G134" s="71">
        <v>43634</v>
      </c>
      <c r="H134" s="34">
        <f t="shared" si="14"/>
        <v>927</v>
      </c>
      <c r="I134" s="35">
        <v>6900</v>
      </c>
      <c r="J134" s="17" t="s">
        <v>19</v>
      </c>
      <c r="K134" s="36">
        <f t="shared" si="15"/>
        <v>57.5</v>
      </c>
      <c r="L134" s="36">
        <f t="shared" si="16"/>
        <v>1752.4109589041095</v>
      </c>
    </row>
    <row r="135" spans="2:12" x14ac:dyDescent="0.2">
      <c r="B135" s="16"/>
      <c r="C135" s="17"/>
      <c r="D135" s="16"/>
      <c r="E135" s="31"/>
      <c r="F135" s="32" t="s">
        <v>163</v>
      </c>
      <c r="G135" s="71">
        <v>43634</v>
      </c>
      <c r="H135" s="34">
        <f t="shared" si="14"/>
        <v>927</v>
      </c>
      <c r="I135" s="35">
        <v>10000</v>
      </c>
      <c r="J135" s="17" t="s">
        <v>19</v>
      </c>
      <c r="K135" s="36">
        <f t="shared" si="15"/>
        <v>83.333333333333329</v>
      </c>
      <c r="L135" s="36">
        <f t="shared" si="16"/>
        <v>2539.7260273972602</v>
      </c>
    </row>
    <row r="136" spans="2:12" ht="13.5" thickBot="1" x14ac:dyDescent="0.25">
      <c r="B136" s="16"/>
      <c r="C136" s="17"/>
      <c r="D136" s="16"/>
      <c r="E136" s="39"/>
      <c r="F136" s="40"/>
      <c r="G136" s="47" t="s">
        <v>70</v>
      </c>
      <c r="H136" s="48"/>
      <c r="I136" s="49">
        <f>SUM(I128:I134)</f>
        <v>45780</v>
      </c>
      <c r="J136" s="49" t="s">
        <v>0</v>
      </c>
      <c r="K136" s="49">
        <f>SUM(K128:K134)</f>
        <v>381.5</v>
      </c>
      <c r="L136" s="49">
        <f>SUM(L128:L134)</f>
        <v>35790.969863013699</v>
      </c>
    </row>
    <row r="137" spans="2:12" ht="13.5" thickTop="1" x14ac:dyDescent="0.2"/>
    <row r="138" spans="2:12" x14ac:dyDescent="0.2">
      <c r="B138" s="16">
        <v>8</v>
      </c>
      <c r="C138" s="17" t="s">
        <v>164</v>
      </c>
      <c r="D138" s="17">
        <v>569</v>
      </c>
      <c r="E138" s="19"/>
      <c r="F138" s="50" t="s">
        <v>165</v>
      </c>
      <c r="G138" s="51"/>
      <c r="H138" s="51"/>
      <c r="I138" s="18"/>
      <c r="J138" s="18"/>
      <c r="K138" s="18"/>
      <c r="L138" s="18"/>
    </row>
    <row r="139" spans="2:12" ht="36.75" thickBot="1" x14ac:dyDescent="0.25">
      <c r="B139" s="16"/>
      <c r="C139" s="17"/>
      <c r="D139" s="16"/>
      <c r="E139" s="20" t="s">
        <v>166</v>
      </c>
      <c r="F139" s="21" t="s">
        <v>167</v>
      </c>
      <c r="G139" s="22">
        <v>38139</v>
      </c>
      <c r="H139" s="23">
        <f>L$6-G139</f>
        <v>6422</v>
      </c>
      <c r="I139" s="24">
        <v>60000</v>
      </c>
      <c r="J139" s="108" t="s">
        <v>19</v>
      </c>
      <c r="K139" s="26">
        <v>0</v>
      </c>
      <c r="L139" s="26">
        <f>(I139*0.1)/365*H139</f>
        <v>105567.12328767125</v>
      </c>
    </row>
    <row r="140" spans="2:12" ht="36.75" thickBot="1" x14ac:dyDescent="0.25">
      <c r="B140" s="109"/>
      <c r="C140" s="110"/>
      <c r="D140" s="109"/>
      <c r="E140" s="111" t="s">
        <v>168</v>
      </c>
      <c r="F140" s="112" t="s">
        <v>169</v>
      </c>
      <c r="G140" s="113">
        <v>38139</v>
      </c>
      <c r="H140" s="23">
        <f>L$6-G140</f>
        <v>6422</v>
      </c>
      <c r="I140" s="114">
        <v>45000</v>
      </c>
      <c r="J140" s="108" t="s">
        <v>19</v>
      </c>
      <c r="K140" s="26">
        <v>0</v>
      </c>
      <c r="L140" s="26">
        <f>(I140*0.1)/365*H140</f>
        <v>79175.34246575342</v>
      </c>
    </row>
    <row r="141" spans="2:12" ht="13.5" thickBot="1" x14ac:dyDescent="0.25">
      <c r="B141" s="115"/>
      <c r="C141" s="85"/>
      <c r="D141" s="115"/>
      <c r="E141" s="116"/>
      <c r="F141" s="72"/>
      <c r="G141" s="47" t="s">
        <v>70</v>
      </c>
      <c r="H141" s="48"/>
      <c r="I141" s="49">
        <f>I139</f>
        <v>60000</v>
      </c>
      <c r="J141" s="49" t="s">
        <v>0</v>
      </c>
      <c r="K141" s="49">
        <f>K139</f>
        <v>0</v>
      </c>
      <c r="L141" s="49">
        <f>L139</f>
        <v>105567.12328767125</v>
      </c>
    </row>
    <row r="142" spans="2:12" ht="13.5" thickBot="1" x14ac:dyDescent="0.25">
      <c r="B142" s="117"/>
      <c r="C142" s="118"/>
      <c r="D142" s="117"/>
      <c r="E142" s="8"/>
      <c r="G142" s="47" t="s">
        <v>170</v>
      </c>
      <c r="H142" s="48"/>
      <c r="I142" s="119">
        <f>I141+I136+I125+I113+I102+I89+I78+I49+I95</f>
        <v>762158.66359999997</v>
      </c>
      <c r="J142" s="120" t="s">
        <v>0</v>
      </c>
      <c r="K142" s="119">
        <f>K141+K136+K125+K113+K102+K89+K78+K49+K95</f>
        <v>3128.0321133333332</v>
      </c>
      <c r="L142" s="119">
        <f>L141+L136+L125+L113+L102+L89+L78+L49+L95</f>
        <v>1021458.3410475726</v>
      </c>
    </row>
    <row r="144" spans="2:12" x14ac:dyDescent="0.2">
      <c r="I144" s="27" t="s">
        <v>0</v>
      </c>
    </row>
    <row r="145" spans="2:12" hidden="1" x14ac:dyDescent="0.2"/>
    <row r="146" spans="2:12" hidden="1" x14ac:dyDescent="0.2">
      <c r="B146" s="121" t="s">
        <v>171</v>
      </c>
      <c r="C146" s="121"/>
      <c r="D146" s="121"/>
      <c r="E146" s="121"/>
      <c r="F146" s="121"/>
      <c r="I146" s="121" t="s">
        <v>172</v>
      </c>
      <c r="J146" s="121"/>
      <c r="K146" s="121"/>
      <c r="L146" s="121"/>
    </row>
    <row r="147" spans="2:12" hidden="1" x14ac:dyDescent="0.2">
      <c r="B147" s="2"/>
      <c r="C147" s="2"/>
      <c r="D147" s="2"/>
      <c r="E147" s="2"/>
      <c r="F147" s="2"/>
      <c r="I147" s="2"/>
      <c r="J147" s="2"/>
      <c r="K147" s="2"/>
      <c r="L147" s="2"/>
    </row>
    <row r="148" spans="2:12" hidden="1" x14ac:dyDescent="0.2">
      <c r="B148" s="2"/>
      <c r="C148" s="2"/>
      <c r="D148" s="2"/>
      <c r="E148" s="2"/>
      <c r="F148" s="2"/>
      <c r="I148" s="2"/>
      <c r="J148" s="2"/>
      <c r="K148" s="2"/>
      <c r="L148" s="2"/>
    </row>
    <row r="149" spans="2:12" hidden="1" x14ac:dyDescent="0.2">
      <c r="B149" s="2"/>
      <c r="C149" s="2"/>
      <c r="D149" s="2"/>
      <c r="E149" s="2"/>
      <c r="F149" s="2"/>
      <c r="I149" s="2"/>
      <c r="J149" s="2"/>
      <c r="K149" s="2"/>
      <c r="L149" s="2"/>
    </row>
    <row r="150" spans="2:12" hidden="1" x14ac:dyDescent="0.2">
      <c r="B150" s="2"/>
      <c r="C150" s="2"/>
      <c r="D150" s="2"/>
      <c r="E150" s="2"/>
      <c r="F150" s="2"/>
      <c r="I150" s="2"/>
      <c r="J150" s="2"/>
      <c r="K150" s="2"/>
      <c r="L150" s="2"/>
    </row>
    <row r="151" spans="2:12" hidden="1" x14ac:dyDescent="0.2">
      <c r="B151" s="2"/>
      <c r="C151" s="2"/>
      <c r="D151" s="2"/>
      <c r="E151" s="2"/>
      <c r="F151" s="2"/>
      <c r="I151" s="2"/>
      <c r="J151" s="2"/>
      <c r="K151" s="2"/>
      <c r="L151" s="2"/>
    </row>
    <row r="152" spans="2:12" hidden="1" x14ac:dyDescent="0.2">
      <c r="B152" s="121" t="s">
        <v>173</v>
      </c>
      <c r="C152" s="121"/>
      <c r="D152" s="121"/>
      <c r="E152" s="121"/>
      <c r="F152" s="121"/>
      <c r="I152" s="121" t="s">
        <v>174</v>
      </c>
      <c r="J152" s="121"/>
      <c r="K152" s="121"/>
      <c r="L152" s="121"/>
    </row>
    <row r="153" spans="2:12" ht="24.75" hidden="1" customHeight="1" x14ac:dyDescent="0.2">
      <c r="B153" s="121" t="s">
        <v>175</v>
      </c>
      <c r="C153" s="121"/>
      <c r="D153" s="121"/>
      <c r="E153" s="121"/>
      <c r="F153" s="121"/>
      <c r="I153" s="121" t="s">
        <v>176</v>
      </c>
      <c r="J153" s="121"/>
      <c r="K153" s="121"/>
      <c r="L153" s="121"/>
    </row>
    <row r="154" spans="2:12" hidden="1" x14ac:dyDescent="0.2"/>
    <row r="181" spans="2:9" x14ac:dyDescent="0.2">
      <c r="B181" s="122"/>
      <c r="C181" s="123"/>
      <c r="D181" s="122"/>
      <c r="E181" s="124"/>
      <c r="F181" s="125"/>
      <c r="G181" s="125"/>
      <c r="H181" s="125"/>
      <c r="I181" s="126"/>
    </row>
    <row r="182" spans="2:9" x14ac:dyDescent="0.2">
      <c r="B182" s="122"/>
      <c r="C182" s="123"/>
      <c r="D182" s="122"/>
      <c r="E182" s="124"/>
      <c r="F182" s="125"/>
      <c r="G182" s="125"/>
      <c r="H182" s="125"/>
      <c r="I182" s="126"/>
    </row>
    <row r="183" spans="2:9" x14ac:dyDescent="0.2">
      <c r="B183" s="122"/>
      <c r="C183" s="123"/>
      <c r="D183" s="122"/>
      <c r="E183" s="124"/>
      <c r="F183" s="125"/>
      <c r="G183" s="125"/>
      <c r="H183" s="125"/>
      <c r="I183" s="126"/>
    </row>
    <row r="184" spans="2:9" x14ac:dyDescent="0.2">
      <c r="B184" s="122"/>
      <c r="C184" s="123"/>
      <c r="D184" s="122"/>
      <c r="E184" s="124"/>
      <c r="F184" s="125"/>
      <c r="G184" s="125"/>
      <c r="H184" s="125"/>
      <c r="I184" s="126"/>
    </row>
    <row r="185" spans="2:9" x14ac:dyDescent="0.2">
      <c r="B185" s="122"/>
      <c r="C185" s="123"/>
      <c r="D185" s="122"/>
      <c r="E185" s="124"/>
      <c r="F185" s="125"/>
      <c r="G185" s="125"/>
      <c r="H185" s="125"/>
      <c r="I185" s="126"/>
    </row>
    <row r="186" spans="2:9" x14ac:dyDescent="0.2">
      <c r="C186" s="123"/>
      <c r="D186" s="122"/>
    </row>
    <row r="187" spans="2:9" x14ac:dyDescent="0.2">
      <c r="C187" s="123"/>
      <c r="D187" s="122"/>
    </row>
    <row r="188" spans="2:9" x14ac:dyDescent="0.2">
      <c r="C188" s="123"/>
      <c r="D188" s="122"/>
    </row>
    <row r="189" spans="2:9" x14ac:dyDescent="0.2">
      <c r="C189" s="123"/>
      <c r="D189" s="122"/>
    </row>
    <row r="190" spans="2:9" x14ac:dyDescent="0.2">
      <c r="C190" s="123"/>
      <c r="D190" s="122"/>
    </row>
    <row r="191" spans="2:9" x14ac:dyDescent="0.2">
      <c r="C191" s="123"/>
      <c r="D191" s="122"/>
    </row>
    <row r="192" spans="2:9" x14ac:dyDescent="0.2">
      <c r="C192" s="123"/>
      <c r="D192" s="122"/>
    </row>
    <row r="193" spans="3:17" x14ac:dyDescent="0.2">
      <c r="C193" s="123"/>
      <c r="D193" s="122"/>
    </row>
    <row r="194" spans="3:17" x14ac:dyDescent="0.2">
      <c r="C194" s="123"/>
      <c r="D194" s="122"/>
    </row>
    <row r="195" spans="3:17" x14ac:dyDescent="0.2">
      <c r="C195" s="123" t="s">
        <v>0</v>
      </c>
      <c r="D195" s="122"/>
    </row>
    <row r="196" spans="3:17" x14ac:dyDescent="0.2">
      <c r="C196" s="123"/>
      <c r="D196" s="122"/>
    </row>
    <row r="197" spans="3:17" x14ac:dyDescent="0.2">
      <c r="C197" s="123"/>
      <c r="D197" s="122"/>
    </row>
    <row r="198" spans="3:17" x14ac:dyDescent="0.2">
      <c r="C198" s="123"/>
      <c r="D198" s="122"/>
    </row>
    <row r="199" spans="3:17" x14ac:dyDescent="0.2">
      <c r="C199" s="123"/>
      <c r="D199" s="122"/>
    </row>
    <row r="200" spans="3:17" x14ac:dyDescent="0.2">
      <c r="C200" s="123"/>
      <c r="D200" s="122"/>
    </row>
    <row r="201" spans="3:17" x14ac:dyDescent="0.2">
      <c r="C201" s="123"/>
      <c r="D201" s="122"/>
    </row>
    <row r="202" spans="3:17" x14ac:dyDescent="0.2">
      <c r="C202" s="38"/>
      <c r="D202" s="122"/>
    </row>
    <row r="203" spans="3:17" x14ac:dyDescent="0.2">
      <c r="C203" s="38"/>
    </row>
    <row r="204" spans="3:17" x14ac:dyDescent="0.2">
      <c r="C204" s="38"/>
    </row>
    <row r="205" spans="3:17" x14ac:dyDescent="0.2">
      <c r="C205" s="38"/>
    </row>
    <row r="208" spans="3:17" ht="15" x14ac:dyDescent="0.25">
      <c r="J208" s="127"/>
      <c r="K208" s="127"/>
      <c r="L208" s="127"/>
      <c r="M208" s="127"/>
      <c r="N208" s="128"/>
      <c r="O208" s="128"/>
      <c r="P208" s="129"/>
      <c r="Q208" s="129"/>
    </row>
    <row r="245" spans="6:8" x14ac:dyDescent="0.2">
      <c r="F245" s="130"/>
      <c r="G245" s="130"/>
      <c r="H245" s="130"/>
    </row>
    <row r="246" spans="6:8" x14ac:dyDescent="0.2">
      <c r="F246" s="130"/>
      <c r="G246" s="130"/>
      <c r="H246" s="130"/>
    </row>
    <row r="247" spans="6:8" x14ac:dyDescent="0.2">
      <c r="F247" s="130"/>
      <c r="G247" s="130"/>
      <c r="H247" s="130"/>
    </row>
    <row r="248" spans="6:8" x14ac:dyDescent="0.2">
      <c r="F248" s="130"/>
      <c r="G248" s="130"/>
      <c r="H248" s="130"/>
    </row>
    <row r="249" spans="6:8" x14ac:dyDescent="0.2">
      <c r="F249" s="130"/>
      <c r="G249" s="130"/>
      <c r="H249" s="130"/>
    </row>
    <row r="250" spans="6:8" x14ac:dyDescent="0.2">
      <c r="F250" s="130"/>
      <c r="G250" s="130"/>
      <c r="H250" s="130"/>
    </row>
    <row r="251" spans="6:8" x14ac:dyDescent="0.2">
      <c r="F251" s="130"/>
      <c r="G251" s="130"/>
      <c r="H251" s="130"/>
    </row>
    <row r="252" spans="6:8" x14ac:dyDescent="0.2">
      <c r="F252" s="130"/>
      <c r="G252" s="130"/>
      <c r="H252" s="130"/>
    </row>
    <row r="253" spans="6:8" x14ac:dyDescent="0.2">
      <c r="F253" s="130"/>
      <c r="G253" s="130"/>
      <c r="H253" s="130"/>
    </row>
    <row r="254" spans="6:8" x14ac:dyDescent="0.2">
      <c r="F254" s="130"/>
      <c r="G254" s="130"/>
      <c r="H254" s="130"/>
    </row>
    <row r="255" spans="6:8" x14ac:dyDescent="0.2">
      <c r="F255" s="130"/>
      <c r="G255" s="130"/>
      <c r="H255" s="130"/>
    </row>
    <row r="256" spans="6:8" x14ac:dyDescent="0.2">
      <c r="F256" s="130"/>
      <c r="G256" s="130"/>
      <c r="H256" s="130"/>
    </row>
    <row r="257" spans="2:14" x14ac:dyDescent="0.2">
      <c r="F257" s="130"/>
      <c r="G257" s="130"/>
      <c r="H257" s="130"/>
    </row>
    <row r="258" spans="2:14" x14ac:dyDescent="0.2">
      <c r="F258" s="130"/>
      <c r="G258" s="130"/>
      <c r="H258" s="130"/>
    </row>
    <row r="259" spans="2:14" x14ac:dyDescent="0.2">
      <c r="F259" s="130"/>
      <c r="G259" s="130"/>
      <c r="H259" s="130"/>
    </row>
    <row r="260" spans="2:14" x14ac:dyDescent="0.2">
      <c r="F260" s="130"/>
      <c r="G260" s="130"/>
      <c r="H260" s="130"/>
    </row>
    <row r="261" spans="2:14" x14ac:dyDescent="0.2">
      <c r="F261" s="130"/>
      <c r="G261" s="130"/>
      <c r="H261" s="130"/>
    </row>
    <row r="262" spans="2:14" x14ac:dyDescent="0.2">
      <c r="F262" s="130"/>
      <c r="G262" s="130"/>
      <c r="H262" s="130"/>
    </row>
    <row r="263" spans="2:14" x14ac:dyDescent="0.2">
      <c r="F263" s="130"/>
      <c r="G263" s="130"/>
      <c r="H263" s="130"/>
    </row>
    <row r="264" spans="2:14" x14ac:dyDescent="0.2">
      <c r="F264" s="130"/>
      <c r="G264" s="130"/>
      <c r="H264" s="130"/>
    </row>
    <row r="265" spans="2:14" x14ac:dyDescent="0.2">
      <c r="F265" s="130"/>
      <c r="G265" s="130"/>
      <c r="H265" s="130"/>
    </row>
    <row r="266" spans="2:14" x14ac:dyDescent="0.2">
      <c r="F266" s="130"/>
      <c r="G266" s="130"/>
      <c r="H266" s="130"/>
    </row>
    <row r="267" spans="2:14" x14ac:dyDescent="0.2">
      <c r="F267" s="130"/>
      <c r="G267" s="130"/>
      <c r="H267" s="130"/>
    </row>
    <row r="271" spans="2:14" x14ac:dyDescent="0.2">
      <c r="B271" s="1"/>
      <c r="C271" s="130"/>
      <c r="D271" s="130"/>
      <c r="E271" s="130"/>
      <c r="F271" s="130"/>
      <c r="G271" s="130"/>
      <c r="H271" s="130"/>
      <c r="I271" s="131"/>
      <c r="J271" s="132"/>
      <c r="K271" s="132"/>
      <c r="L271" s="132"/>
      <c r="M271" s="133"/>
      <c r="N271" s="133"/>
    </row>
    <row r="272" spans="2:14" x14ac:dyDescent="0.2">
      <c r="D272" s="134" t="s">
        <v>177</v>
      </c>
      <c r="E272" s="8"/>
      <c r="F272" s="8"/>
      <c r="G272" s="8"/>
      <c r="H272" s="8"/>
      <c r="I272" s="8"/>
      <c r="J272" s="8"/>
      <c r="K272" s="8"/>
      <c r="L272" s="8"/>
    </row>
    <row r="273" spans="5:12" x14ac:dyDescent="0.2">
      <c r="E273" s="135" t="s">
        <v>178</v>
      </c>
      <c r="F273" s="135"/>
      <c r="G273" s="135"/>
      <c r="H273" s="135"/>
      <c r="I273" s="135"/>
      <c r="J273" s="135"/>
      <c r="K273" s="136"/>
      <c r="L273" s="136"/>
    </row>
  </sheetData>
  <mergeCells count="20">
    <mergeCell ref="E273:J273"/>
    <mergeCell ref="G142:H142"/>
    <mergeCell ref="B146:F146"/>
    <mergeCell ref="I146:L146"/>
    <mergeCell ref="B152:F152"/>
    <mergeCell ref="I152:L152"/>
    <mergeCell ref="B153:F153"/>
    <mergeCell ref="I153:L153"/>
    <mergeCell ref="G95:H95"/>
    <mergeCell ref="G102:H102"/>
    <mergeCell ref="G113:H113"/>
    <mergeCell ref="G125:H125"/>
    <mergeCell ref="G136:H136"/>
    <mergeCell ref="G141:H141"/>
    <mergeCell ref="B4:L4"/>
    <mergeCell ref="B5:L5"/>
    <mergeCell ref="D7:E7"/>
    <mergeCell ref="G49:H49"/>
    <mergeCell ref="G78:H78"/>
    <mergeCell ref="G89:H89"/>
  </mergeCells>
  <printOptions horizontalCentered="1"/>
  <pageMargins left="0.19685039370078741" right="0.19685039370078741" top="0" bottom="0" header="0" footer="0.39370078740157483"/>
  <pageSetup scale="65" orientation="landscape" r:id="rId1"/>
  <headerFooter alignWithMargins="0"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2021</vt:lpstr>
      <vt:lpstr>'DICIEMBRE 2021'!Área_de_impresión</vt:lpstr>
      <vt:lpstr>'DICIEMBRE 2021'!Títulos_a_imprimir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dcterms:created xsi:type="dcterms:W3CDTF">2022-03-07T17:03:57Z</dcterms:created>
  <dcterms:modified xsi:type="dcterms:W3CDTF">2022-03-07T17:04:41Z</dcterms:modified>
</cp:coreProperties>
</file>